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lhowell.ad\Downloads\"/>
    </mc:Choice>
  </mc:AlternateContent>
  <xr:revisionPtr revIDLastSave="0" documentId="8_{55DE8425-3C76-41C3-B671-11DF9B1C1AB6}" xr6:coauthVersionLast="47" xr6:coauthVersionMax="47" xr10:uidLastSave="{00000000-0000-0000-0000-000000000000}"/>
  <bookViews>
    <workbookView xWindow="1515" yWindow="1515" windowWidth="21600" windowHeight="11235" activeTab="1" xr2:uid="{6FF7F2BE-3368-4BD2-B846-493017DD0AFA}"/>
  </bookViews>
  <sheets>
    <sheet name="Cost Calculator with Equip" sheetId="2" r:id="rId1"/>
    <sheet name="Cost Calculator with No Equip"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I3" i="4"/>
  <c r="J3" i="4"/>
  <c r="M3" i="4"/>
  <c r="C22" i="4"/>
  <c r="H17" i="4" s="1"/>
  <c r="D22" i="4"/>
  <c r="L3" i="2"/>
  <c r="K3" i="2"/>
  <c r="J3" i="2"/>
  <c r="I3" i="2"/>
  <c r="E21" i="2"/>
  <c r="D21" i="2"/>
  <c r="C21" i="2"/>
  <c r="H19" i="4" l="1"/>
  <c r="H18" i="4"/>
  <c r="H22" i="4" s="1"/>
  <c r="F3" i="4" s="1"/>
  <c r="G3" i="4" s="1"/>
  <c r="O3" i="4" s="1"/>
  <c r="Q3" i="4" s="1"/>
  <c r="Q5" i="4" s="1"/>
  <c r="S3" i="4"/>
  <c r="E3" i="2"/>
  <c r="T3" i="2" s="1"/>
  <c r="M3" i="2"/>
  <c r="H17" i="2"/>
  <c r="H19" i="2" s="1"/>
  <c r="H20" i="2" l="1"/>
  <c r="H18" i="2"/>
  <c r="H23" i="2"/>
  <c r="F3" i="2" s="1"/>
  <c r="G3" i="2" s="1"/>
  <c r="O3" i="2" s="1"/>
  <c r="Q3" i="2" s="1"/>
  <c r="Q5" i="2" s="1"/>
</calcChain>
</file>

<file path=xl/sharedStrings.xml><?xml version="1.0" encoding="utf-8"?>
<sst xmlns="http://schemas.openxmlformats.org/spreadsheetml/2006/main" count="97" uniqueCount="56">
  <si>
    <t>Oregon Mattress Acceptance Compensation</t>
  </si>
  <si>
    <t>Facility Acceptance, Collection and Handling</t>
  </si>
  <si>
    <t>Facility 1</t>
  </si>
  <si>
    <t>FEMA cost code</t>
  </si>
  <si>
    <t>Labor Time (time from beginning to end of handling mattress)</t>
  </si>
  <si>
    <t>Step 1</t>
  </si>
  <si>
    <t>Step 2</t>
  </si>
  <si>
    <t>Step 3</t>
  </si>
  <si>
    <t>Step 4</t>
  </si>
  <si>
    <t>Step 5</t>
  </si>
  <si>
    <t>Step 6</t>
  </si>
  <si>
    <t>Total time in seconds</t>
  </si>
  <si>
    <t>Total time in minutes</t>
  </si>
  <si>
    <t>Container Type</t>
  </si>
  <si>
    <t>Units per Container</t>
  </si>
  <si>
    <t>Labor Hours per full container</t>
  </si>
  <si>
    <t>Labor Rate</t>
  </si>
  <si>
    <t>Labor Total</t>
  </si>
  <si>
    <t>Backhoe Rating</t>
  </si>
  <si>
    <t>Equipment Per Hour Operating Cost</t>
  </si>
  <si>
    <t>Equipment Operator Per Hour Rate</t>
  </si>
  <si>
    <t>Backhoe Equip &amp; Labor Hrs.</t>
  </si>
  <si>
    <t>Equipment Total</t>
  </si>
  <si>
    <t>Labor + Equipment</t>
  </si>
  <si>
    <t>Cost Per Unit Compensation</t>
  </si>
  <si>
    <t>Minutes Per Unit</t>
  </si>
  <si>
    <t>Notes:</t>
  </si>
  <si>
    <t>Forklift rating in lbs.</t>
  </si>
  <si>
    <t>Per hour rates (2021)</t>
  </si>
  <si>
    <t>Backhoe 1 cy</t>
  </si>
  <si>
    <t>1,000-6,000</t>
  </si>
  <si>
    <t>6,001-12,000</t>
  </si>
  <si>
    <t>12,001-18,000</t>
  </si>
  <si>
    <t>18,000-50,000</t>
  </si>
  <si>
    <t>Scale Wage</t>
  </si>
  <si>
    <t>Scale attendant</t>
  </si>
  <si>
    <t>TS Att 1</t>
  </si>
  <si>
    <t>TS Att 2</t>
  </si>
  <si>
    <t>Att 1 wage</t>
  </si>
  <si>
    <t>Scale in</t>
  </si>
  <si>
    <t>Att 2 Wage</t>
  </si>
  <si>
    <t>Radio to Att</t>
  </si>
  <si>
    <t>Pick up Mattress</t>
  </si>
  <si>
    <t>Total Time</t>
  </si>
  <si>
    <t>Att drive to RO box</t>
  </si>
  <si>
    <t>Scale Shack</t>
  </si>
  <si>
    <t>Load matt</t>
  </si>
  <si>
    <t>Att 1</t>
  </si>
  <si>
    <t>Drive back</t>
  </si>
  <si>
    <t>Att 2</t>
  </si>
  <si>
    <t>20ft Container</t>
  </si>
  <si>
    <t>Travel to Box</t>
  </si>
  <si>
    <t>Unload Mattress</t>
  </si>
  <si>
    <t>Travel Back</t>
  </si>
  <si>
    <t>40 yd drop box</t>
  </si>
  <si>
    <t xml:space="preserve">  Labor Time (time from beginning to end of handling mattress)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</si>
</sst>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b/>
      <sz val="10"/>
      <name val="Arial"/>
      <family val="2"/>
    </font>
    <font>
      <sz val="10"/>
      <name val="Arial"/>
      <family val="2"/>
    </font>
    <font>
      <sz val="10"/>
      <color rgb="FFFF0000"/>
      <name val="Arial"/>
      <family val="2"/>
    </font>
    <font>
      <sz val="11"/>
      <name val="Aptos Narrow"/>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
      <patternFill patternType="solid">
        <fgColor theme="1"/>
        <bgColor indexed="64"/>
      </patternFill>
    </fill>
    <fill>
      <patternFill patternType="solid">
        <fgColor rgb="FFCCFFCC"/>
        <bgColor indexed="64"/>
      </patternFill>
    </fill>
    <fill>
      <patternFill patternType="solid">
        <fgColor theme="5" tint="0.79998168889431442"/>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4" fillId="0" borderId="1" xfId="0" applyFont="1" applyBorder="1"/>
    <xf numFmtId="0" fontId="5" fillId="0" borderId="2" xfId="0" applyFont="1" applyBorder="1" applyAlignment="1">
      <alignment wrapText="1"/>
    </xf>
    <xf numFmtId="0" fontId="5" fillId="0" borderId="3" xfId="0" applyFont="1" applyBorder="1" applyAlignment="1">
      <alignment wrapText="1"/>
    </xf>
    <xf numFmtId="0" fontId="5" fillId="3" borderId="3" xfId="0" applyFont="1" applyFill="1" applyBorder="1" applyAlignment="1">
      <alignment wrapText="1"/>
    </xf>
    <xf numFmtId="0" fontId="6" fillId="0" borderId="4" xfId="0" applyFont="1" applyBorder="1" applyAlignment="1">
      <alignment wrapText="1"/>
    </xf>
    <xf numFmtId="0" fontId="6" fillId="4" borderId="4" xfId="0" applyFont="1" applyFill="1" applyBorder="1" applyAlignment="1">
      <alignment wrapText="1"/>
    </xf>
    <xf numFmtId="0" fontId="0" fillId="0" borderId="4" xfId="0" applyBorder="1"/>
    <xf numFmtId="0" fontId="0" fillId="5" borderId="4" xfId="0" applyFill="1" applyBorder="1"/>
    <xf numFmtId="0" fontId="0" fillId="0" borderId="5" xfId="0" applyBorder="1"/>
    <xf numFmtId="9" fontId="0" fillId="0" borderId="4" xfId="2" applyFont="1" applyBorder="1"/>
    <xf numFmtId="0" fontId="0" fillId="5" borderId="0" xfId="0" applyFill="1"/>
    <xf numFmtId="0" fontId="0" fillId="0" borderId="7" xfId="0" applyBorder="1"/>
    <xf numFmtId="0" fontId="0" fillId="0" borderId="8" xfId="0" applyBorder="1"/>
    <xf numFmtId="0" fontId="0" fillId="0" borderId="9" xfId="0" applyBorder="1"/>
    <xf numFmtId="0" fontId="5" fillId="0" borderId="0" xfId="0" applyFont="1" applyAlignment="1">
      <alignment wrapText="1"/>
    </xf>
    <xf numFmtId="0" fontId="0" fillId="0" borderId="12" xfId="0" applyBorder="1"/>
    <xf numFmtId="0" fontId="6" fillId="0" borderId="0" xfId="0" applyFont="1" applyAlignment="1">
      <alignment wrapText="1"/>
    </xf>
    <xf numFmtId="164" fontId="2" fillId="0" borderId="10" xfId="0" applyNumberFormat="1" applyFont="1" applyBorder="1"/>
    <xf numFmtId="44" fontId="6" fillId="0" borderId="10" xfId="1" applyFont="1" applyFill="1" applyBorder="1" applyAlignment="1">
      <alignment wrapText="1"/>
    </xf>
    <xf numFmtId="44" fontId="6" fillId="0" borderId="0" xfId="1" applyFont="1" applyFill="1" applyBorder="1" applyAlignment="1">
      <alignment wrapText="1"/>
    </xf>
    <xf numFmtId="0" fontId="5" fillId="3" borderId="10" xfId="0" applyFont="1" applyFill="1" applyBorder="1" applyAlignment="1">
      <alignment wrapText="1"/>
    </xf>
    <xf numFmtId="2" fontId="2" fillId="0" borderId="10" xfId="0" applyNumberFormat="1" applyFont="1" applyBorder="1"/>
    <xf numFmtId="44" fontId="7" fillId="0" borderId="10" xfId="1" applyFont="1" applyFill="1" applyBorder="1" applyAlignment="1">
      <alignment wrapText="1"/>
    </xf>
    <xf numFmtId="44" fontId="6" fillId="0" borderId="10" xfId="1" applyFont="1" applyBorder="1" applyAlignment="1">
      <alignment wrapText="1"/>
    </xf>
    <xf numFmtId="44" fontId="6" fillId="0" borderId="0" xfId="1" applyFont="1" applyBorder="1" applyAlignment="1">
      <alignment wrapText="1"/>
    </xf>
    <xf numFmtId="44" fontId="5" fillId="6" borderId="13" xfId="1" applyFont="1" applyFill="1" applyBorder="1" applyAlignment="1">
      <alignment wrapText="1"/>
    </xf>
    <xf numFmtId="44" fontId="6" fillId="0" borderId="0" xfId="0" applyNumberFormat="1" applyFont="1" applyAlignment="1">
      <alignment wrapText="1"/>
    </xf>
    <xf numFmtId="2" fontId="6" fillId="0" borderId="10" xfId="0" applyNumberFormat="1" applyFont="1" applyBorder="1" applyAlignment="1">
      <alignment wrapText="1"/>
    </xf>
    <xf numFmtId="0" fontId="0" fillId="0" borderId="10" xfId="0" applyBorder="1" applyAlignment="1">
      <alignment wrapText="1"/>
    </xf>
    <xf numFmtId="0" fontId="6" fillId="0" borderId="10" xfId="0" applyFont="1" applyBorder="1" applyAlignment="1">
      <alignment wrapText="1"/>
    </xf>
    <xf numFmtId="44" fontId="5" fillId="0" borderId="0" xfId="1" applyFont="1" applyFill="1" applyBorder="1"/>
    <xf numFmtId="44" fontId="5" fillId="0" borderId="0" xfId="1" applyFont="1" applyFill="1" applyBorder="1" applyAlignment="1">
      <alignment wrapText="1"/>
    </xf>
    <xf numFmtId="2" fontId="6" fillId="0" borderId="0" xfId="0" applyNumberFormat="1" applyFont="1" applyAlignment="1">
      <alignment wrapText="1"/>
    </xf>
    <xf numFmtId="0" fontId="0" fillId="0" borderId="0" xfId="0" applyAlignment="1">
      <alignment wrapText="1"/>
    </xf>
    <xf numFmtId="2" fontId="6" fillId="0" borderId="0" xfId="0" applyNumberFormat="1" applyFont="1"/>
    <xf numFmtId="0" fontId="8" fillId="0" borderId="10" xfId="0" applyFont="1" applyBorder="1" applyAlignment="1">
      <alignment wrapText="1"/>
    </xf>
    <xf numFmtId="44" fontId="0" fillId="0" borderId="10" xfId="1" applyFont="1" applyFill="1" applyBorder="1"/>
    <xf numFmtId="0" fontId="8" fillId="4" borderId="10" xfId="0" applyFont="1" applyFill="1" applyBorder="1" applyAlignment="1">
      <alignment wrapText="1"/>
    </xf>
    <xf numFmtId="44" fontId="0" fillId="4" borderId="10" xfId="1" applyFont="1" applyFill="1" applyBorder="1"/>
    <xf numFmtId="44" fontId="5" fillId="5" borderId="0" xfId="1" applyFont="1" applyFill="1" applyBorder="1" applyAlignment="1">
      <alignment wrapText="1"/>
    </xf>
    <xf numFmtId="0" fontId="0" fillId="5" borderId="0" xfId="0" applyFill="1" applyAlignment="1">
      <alignment wrapText="1"/>
    </xf>
    <xf numFmtId="0" fontId="0" fillId="5" borderId="12" xfId="0" applyFill="1" applyBorder="1"/>
    <xf numFmtId="0" fontId="0" fillId="0" borderId="16" xfId="0" applyBorder="1"/>
    <xf numFmtId="16" fontId="0" fillId="0" borderId="0" xfId="0" applyNumberFormat="1"/>
    <xf numFmtId="0" fontId="0" fillId="0" borderId="18" xfId="0" applyBorder="1"/>
    <xf numFmtId="0" fontId="0" fillId="0" borderId="19" xfId="0" applyBorder="1"/>
    <xf numFmtId="0" fontId="0" fillId="0" borderId="20" xfId="0" applyBorder="1"/>
    <xf numFmtId="0" fontId="0" fillId="7" borderId="10" xfId="0" applyFill="1" applyBorder="1"/>
    <xf numFmtId="0" fontId="0" fillId="7" borderId="22" xfId="0" applyFill="1" applyBorder="1"/>
    <xf numFmtId="0" fontId="0" fillId="0" borderId="23" xfId="0" applyBorder="1"/>
    <xf numFmtId="0" fontId="0" fillId="0" borderId="25" xfId="0" applyBorder="1"/>
    <xf numFmtId="0" fontId="0" fillId="0" borderId="26" xfId="0" applyBorder="1"/>
    <xf numFmtId="0" fontId="0" fillId="0" borderId="27" xfId="0" applyBorder="1"/>
    <xf numFmtId="9" fontId="0" fillId="0" borderId="28" xfId="2" applyFont="1" applyBorder="1"/>
    <xf numFmtId="0" fontId="3" fillId="0" borderId="0" xfId="0" applyFont="1"/>
    <xf numFmtId="0" fontId="0" fillId="0" borderId="2" xfId="0" applyBorder="1"/>
    <xf numFmtId="9" fontId="0" fillId="0" borderId="22" xfId="2" applyFont="1" applyBorder="1"/>
    <xf numFmtId="44" fontId="1" fillId="0" borderId="0" xfId="1" applyFont="1" applyFill="1" applyBorder="1"/>
    <xf numFmtId="0" fontId="0" fillId="7" borderId="11" xfId="0" applyFill="1" applyBorder="1"/>
    <xf numFmtId="0" fontId="0" fillId="0" borderId="30" xfId="0" applyBorder="1"/>
    <xf numFmtId="9" fontId="0" fillId="0" borderId="31" xfId="2" applyFont="1" applyBorder="1"/>
    <xf numFmtId="0" fontId="0" fillId="0" borderId="33" xfId="0" applyBorder="1"/>
    <xf numFmtId="0" fontId="0" fillId="0" borderId="34" xfId="0" applyBorder="1"/>
    <xf numFmtId="0" fontId="0" fillId="0" borderId="35" xfId="0" applyBorder="1"/>
    <xf numFmtId="44" fontId="0" fillId="0" borderId="0" xfId="1" applyFont="1" applyBorder="1"/>
    <xf numFmtId="44" fontId="0" fillId="0" borderId="0" xfId="0" applyNumberFormat="1"/>
    <xf numFmtId="44" fontId="3" fillId="0" borderId="0" xfId="0" applyNumberFormat="1" applyFont="1"/>
    <xf numFmtId="0" fontId="0" fillId="0" borderId="6" xfId="0" applyBorder="1"/>
    <xf numFmtId="0" fontId="0" fillId="0" borderId="0" xfId="0" applyAlignment="1">
      <alignment horizontal="center"/>
    </xf>
    <xf numFmtId="0" fontId="0" fillId="0" borderId="36" xfId="0" applyBorder="1"/>
    <xf numFmtId="9" fontId="0" fillId="0" borderId="0" xfId="2" applyFont="1" applyBorder="1"/>
    <xf numFmtId="0" fontId="8" fillId="0" borderId="0" xfId="0" applyFont="1"/>
    <xf numFmtId="0" fontId="0" fillId="0" borderId="32" xfId="0" applyBorder="1"/>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0" xfId="0" applyFont="1" applyAlignment="1">
      <alignment horizontal="center" vertical="center" wrapText="1"/>
    </xf>
    <xf numFmtId="0" fontId="5" fillId="2" borderId="10" xfId="1"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5" fillId="2" borderId="11" xfId="1" applyNumberFormat="1" applyFont="1" applyFill="1" applyBorder="1" applyAlignment="1">
      <alignment horizontal="center" vertical="center" wrapText="1"/>
    </xf>
    <xf numFmtId="9" fontId="7" fillId="8" borderId="13" xfId="2" applyFont="1" applyFill="1" applyBorder="1" applyAlignment="1">
      <alignment horizontal="center" vertical="center" wrapText="1"/>
    </xf>
    <xf numFmtId="0" fontId="0" fillId="0" borderId="37" xfId="0" applyBorder="1"/>
    <xf numFmtId="0" fontId="0" fillId="0" borderId="38" xfId="0" applyBorder="1"/>
    <xf numFmtId="0" fontId="0" fillId="0" borderId="39" xfId="0" applyBorder="1"/>
    <xf numFmtId="0" fontId="0" fillId="8" borderId="10" xfId="0" applyFill="1" applyBorder="1"/>
    <xf numFmtId="0" fontId="8" fillId="8" borderId="10" xfId="0" applyFont="1" applyFill="1" applyBorder="1"/>
    <xf numFmtId="0" fontId="8" fillId="8" borderId="11" xfId="0" applyFont="1" applyFill="1" applyBorder="1"/>
    <xf numFmtId="0" fontId="8" fillId="8" borderId="22" xfId="0" applyFont="1" applyFill="1" applyBorder="1"/>
    <xf numFmtId="0" fontId="8" fillId="8" borderId="29" xfId="0" applyFont="1" applyFill="1" applyBorder="1"/>
    <xf numFmtId="0" fontId="0" fillId="8" borderId="4" xfId="0" applyFill="1" applyBorder="1"/>
    <xf numFmtId="0" fontId="8" fillId="8" borderId="10" xfId="0" applyFont="1" applyFill="1" applyBorder="1" applyAlignment="1">
      <alignment wrapText="1"/>
    </xf>
    <xf numFmtId="44" fontId="8" fillId="8" borderId="10" xfId="1" applyFont="1" applyFill="1" applyBorder="1"/>
    <xf numFmtId="0" fontId="0" fillId="8" borderId="17" xfId="0" applyFill="1" applyBorder="1"/>
    <xf numFmtId="0" fontId="0" fillId="8" borderId="21" xfId="0" applyFill="1" applyBorder="1"/>
    <xf numFmtId="0" fontId="0" fillId="8" borderId="24" xfId="0" applyFill="1" applyBorder="1"/>
    <xf numFmtId="0" fontId="5" fillId="4" borderId="10" xfId="0" applyFont="1" applyFill="1" applyBorder="1" applyAlignment="1">
      <alignment wrapText="1"/>
    </xf>
    <xf numFmtId="44" fontId="5" fillId="4" borderId="10" xfId="1" applyFont="1" applyFill="1" applyBorder="1"/>
    <xf numFmtId="44" fontId="5" fillId="4" borderId="10" xfId="1" applyFont="1" applyFill="1" applyBorder="1" applyAlignment="1">
      <alignment wrapText="1"/>
    </xf>
    <xf numFmtId="0" fontId="7" fillId="8" borderId="10" xfId="0" applyFont="1" applyFill="1" applyBorder="1" applyAlignment="1">
      <alignment wrapText="1"/>
    </xf>
    <xf numFmtId="0" fontId="0" fillId="0" borderId="12" xfId="0" applyBorder="1" applyAlignment="1">
      <alignment horizontal="center" vertical="center"/>
    </xf>
    <xf numFmtId="0" fontId="0" fillId="0" borderId="0" xfId="0" applyAlignment="1">
      <alignment horizontal="center" vertical="center"/>
    </xf>
    <xf numFmtId="44" fontId="5" fillId="0" borderId="10" xfId="1" applyFont="1" applyFill="1" applyBorder="1"/>
    <xf numFmtId="44" fontId="5" fillId="0" borderId="10" xfId="1" applyFont="1" applyFill="1" applyBorder="1" applyAlignment="1">
      <alignment wrapText="1"/>
    </xf>
    <xf numFmtId="44" fontId="8" fillId="0" borderId="10" xfId="1" applyFont="1" applyFill="1" applyBorder="1"/>
    <xf numFmtId="0" fontId="0" fillId="0" borderId="1"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0" fillId="0" borderId="32" xfId="0" applyBorder="1" applyAlignment="1">
      <alignment horizontal="center"/>
    </xf>
    <xf numFmtId="0" fontId="0" fillId="0" borderId="6"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650876</xdr:colOff>
      <xdr:row>17</xdr:row>
      <xdr:rowOff>158750</xdr:rowOff>
    </xdr:from>
    <xdr:ext cx="1206500" cy="1301750"/>
    <xdr:sp macro="" textlink="">
      <xdr:nvSpPr>
        <xdr:cNvPr id="4" name="TextBox 3">
          <a:extLst>
            <a:ext uri="{FF2B5EF4-FFF2-40B4-BE49-F238E27FC236}">
              <a16:creationId xmlns:a16="http://schemas.microsoft.com/office/drawing/2014/main" id="{AF0E264B-359A-4F19-9B36-FBF7FBAAE1B6}"/>
            </a:ext>
          </a:extLst>
        </xdr:cNvPr>
        <xdr:cNvSpPr txBox="1"/>
      </xdr:nvSpPr>
      <xdr:spPr>
        <a:xfrm>
          <a:off x="6985001" y="4283075"/>
          <a:ext cx="1206500" cy="1301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12</xdr:col>
      <xdr:colOff>47625</xdr:colOff>
      <xdr:row>16</xdr:row>
      <xdr:rowOff>87313</xdr:rowOff>
    </xdr:from>
    <xdr:ext cx="184731" cy="264560"/>
    <xdr:sp macro="" textlink="">
      <xdr:nvSpPr>
        <xdr:cNvPr id="5" name="TextBox 4">
          <a:extLst>
            <a:ext uri="{FF2B5EF4-FFF2-40B4-BE49-F238E27FC236}">
              <a16:creationId xmlns:a16="http://schemas.microsoft.com/office/drawing/2014/main" id="{0CA12524-1E7A-46BB-973E-AC645BE83413}"/>
            </a:ext>
          </a:extLst>
        </xdr:cNvPr>
        <xdr:cNvSpPr txBox="1"/>
      </xdr:nvSpPr>
      <xdr:spPr>
        <a:xfrm>
          <a:off x="9210675" y="40116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47625</xdr:colOff>
      <xdr:row>11</xdr:row>
      <xdr:rowOff>85721</xdr:rowOff>
    </xdr:from>
    <xdr:ext cx="7305675" cy="5467354"/>
    <xdr:sp macro="" textlink="">
      <xdr:nvSpPr>
        <xdr:cNvPr id="14" name="TextBox 13">
          <a:extLst>
            <a:ext uri="{FF2B5EF4-FFF2-40B4-BE49-F238E27FC236}">
              <a16:creationId xmlns:a16="http://schemas.microsoft.com/office/drawing/2014/main" id="{44B1CC2F-F2B2-505A-E357-59A7AFCE106F}"/>
            </a:ext>
          </a:extLst>
        </xdr:cNvPr>
        <xdr:cNvSpPr txBox="1"/>
      </xdr:nvSpPr>
      <xdr:spPr>
        <a:xfrm>
          <a:off x="8239125" y="3076571"/>
          <a:ext cx="7305675" cy="5467354"/>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400" b="1"/>
            <a:t>Steps</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Original</a:t>
          </a:r>
          <a:r>
            <a:rPr lang="en-US" sz="1100" b="1" baseline="0">
              <a:solidFill>
                <a:schemeClr val="tx1"/>
              </a:solidFill>
              <a:effectLst/>
              <a:latin typeface="+mn-lt"/>
              <a:ea typeface="+mn-ea"/>
              <a:cs typeface="+mn-cs"/>
            </a:rPr>
            <a:t> time study we did using two attendants to load mattress and a back hoe to transport mattress about 200 yards away to drop box. Method was changed to using no equipment and just having a transfer station attendant unload the mattress with the customers help. The calculator for loading mattresses with no equipment is on sheet two.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The numbers left in the boxes are there for examples. </a:t>
          </a:r>
          <a:endParaRPr lang="en-US" b="1">
            <a:effectLst/>
          </a:endParaRPr>
        </a:p>
        <a:p>
          <a:endParaRPr lang="en-US" sz="1100"/>
        </a:p>
        <a:p>
          <a:endParaRPr lang="en-US" sz="1100"/>
        </a:p>
        <a:p>
          <a:r>
            <a:rPr lang="en-US" sz="1100"/>
            <a:t>1.</a:t>
          </a:r>
          <a:r>
            <a:rPr lang="en-US" sz="1100" baseline="0"/>
            <a:t> </a:t>
          </a:r>
          <a:r>
            <a:rPr lang="en-US" sz="1100"/>
            <a:t>Record</a:t>
          </a:r>
          <a:r>
            <a:rPr lang="en-US" sz="1100" baseline="0"/>
            <a:t> the time and postions that handle the mattress in seconds. </a:t>
          </a:r>
        </a:p>
        <a:p>
          <a:r>
            <a:rPr lang="en-US" sz="1100"/>
            <a:t>	- Box 1</a:t>
          </a:r>
          <a:r>
            <a:rPr lang="en-US" sz="1100" baseline="0"/>
            <a:t> shows an example what we did.</a:t>
          </a:r>
        </a:p>
        <a:p>
          <a:endParaRPr lang="en-US" sz="1100" baseline="0"/>
        </a:p>
        <a:p>
          <a:r>
            <a:rPr lang="en-US" sz="1100" baseline="0"/>
            <a:t>2. Paste the wages with benefits of the positions involved in handling the mattress in box 2. </a:t>
          </a:r>
        </a:p>
        <a:p>
          <a:r>
            <a:rPr lang="en-US" sz="1100" baseline="0"/>
            <a:t>	- The three positions we used are mentioned in box 2</a:t>
          </a:r>
        </a:p>
        <a:p>
          <a:endParaRPr lang="en-US" sz="1100" baseline="0"/>
        </a:p>
        <a:p>
          <a:r>
            <a:rPr lang="en-US" sz="1100" baseline="0"/>
            <a:t>3. Total times shoud be automatically calculated basesd on how much each employee handles the mattress, allowing for accurate Labor Rate</a:t>
          </a:r>
        </a:p>
        <a:p>
          <a:endParaRPr lang="en-US" sz="1100" baseline="0"/>
        </a:p>
        <a:p>
          <a:r>
            <a:rPr lang="en-US" sz="1100" baseline="0"/>
            <a:t>4. Labor rate multiplies the employees wage by the amount that each employee handles the mattress, giving an average hourly rate to go into the calculator. </a:t>
          </a:r>
          <a:endParaRPr lang="en-US" sz="1100"/>
        </a:p>
        <a:p>
          <a:endParaRPr lang="en-US" sz="1100" baseline="0"/>
        </a:p>
        <a:p>
          <a:r>
            <a:rPr lang="en-US" sz="1100" baseline="0"/>
            <a:t>5. Insert the FEMA Cost Codes associated with the equipment to be used to carry and load mattresses. </a:t>
          </a:r>
        </a:p>
        <a:p>
          <a:endParaRPr lang="en-US" sz="1100" baseline="0"/>
        </a:p>
        <a:p>
          <a:r>
            <a:rPr lang="en-US" sz="1100" baseline="0"/>
            <a:t>6. Units per container can be found on MRC's website. Input the number of mattresses that can fit into the type of container you will be using. </a:t>
          </a:r>
        </a:p>
        <a:p>
          <a:endParaRPr lang="en-US" sz="1100" baseline="0"/>
        </a:p>
        <a:p>
          <a:r>
            <a:rPr lang="en-US" sz="1100"/>
            <a:t>7. Box </a:t>
          </a:r>
          <a:r>
            <a:rPr lang="en-US" sz="1100" baseline="0"/>
            <a:t> 6 represents the rejection rate based off of MRC's mattress criteria. We did a trial period over two months at our transfer station. The percentage was calculated by counting the total number of unacceptable mattresses that came in divided by the total number of mattresses.</a:t>
          </a:r>
          <a:br>
            <a:rPr lang="en-US" sz="1100" baseline="0"/>
          </a:br>
          <a:endParaRPr lang="en-US" sz="1100" baseline="0"/>
        </a:p>
        <a:p>
          <a:r>
            <a:rPr lang="en-US" sz="1100" baseline="0"/>
            <a:t>8. Total cost per mattress should be calculated in box 8. Let JJ know if you have any questions jfrench@northlincolnsanitary.com</a:t>
          </a:r>
          <a:endParaRPr lang="en-US" sz="1100"/>
        </a:p>
      </xdr:txBody>
    </xdr:sp>
    <xdr:clientData/>
  </xdr:oneCellAnchor>
  <xdr:twoCellAnchor>
    <xdr:from>
      <xdr:col>4</xdr:col>
      <xdr:colOff>576263</xdr:colOff>
      <xdr:row>10</xdr:row>
      <xdr:rowOff>133350</xdr:rowOff>
    </xdr:from>
    <xdr:to>
      <xdr:col>5</xdr:col>
      <xdr:colOff>161925</xdr:colOff>
      <xdr:row>12</xdr:row>
      <xdr:rowOff>123825</xdr:rowOff>
    </xdr:to>
    <xdr:sp macro="" textlink="">
      <xdr:nvSpPr>
        <xdr:cNvPr id="15" name="TextBox 14">
          <a:extLst>
            <a:ext uri="{FF2B5EF4-FFF2-40B4-BE49-F238E27FC236}">
              <a16:creationId xmlns:a16="http://schemas.microsoft.com/office/drawing/2014/main" id="{BEC9D3A9-713D-4436-A8B4-1BB14708AC89}"/>
            </a:ext>
          </a:extLst>
        </xdr:cNvPr>
        <xdr:cNvSpPr txBox="1"/>
      </xdr:nvSpPr>
      <xdr:spPr>
        <a:xfrm>
          <a:off x="3938588" y="2933700"/>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1</a:t>
          </a:r>
        </a:p>
      </xdr:txBody>
    </xdr:sp>
    <xdr:clientData/>
  </xdr:twoCellAnchor>
  <xdr:twoCellAnchor>
    <xdr:from>
      <xdr:col>7</xdr:col>
      <xdr:colOff>509588</xdr:colOff>
      <xdr:row>10</xdr:row>
      <xdr:rowOff>66675</xdr:rowOff>
    </xdr:from>
    <xdr:to>
      <xdr:col>8</xdr:col>
      <xdr:colOff>180975</xdr:colOff>
      <xdr:row>12</xdr:row>
      <xdr:rowOff>57150</xdr:rowOff>
    </xdr:to>
    <xdr:sp macro="" textlink="">
      <xdr:nvSpPr>
        <xdr:cNvPr id="16" name="TextBox 15">
          <a:extLst>
            <a:ext uri="{FF2B5EF4-FFF2-40B4-BE49-F238E27FC236}">
              <a16:creationId xmlns:a16="http://schemas.microsoft.com/office/drawing/2014/main" id="{5EFA9D59-DE27-4CF9-B6D0-989E6FC45A8A}"/>
            </a:ext>
          </a:extLst>
        </xdr:cNvPr>
        <xdr:cNvSpPr txBox="1"/>
      </xdr:nvSpPr>
      <xdr:spPr>
        <a:xfrm>
          <a:off x="5938838" y="2867025"/>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2</a:t>
          </a:r>
        </a:p>
      </xdr:txBody>
    </xdr:sp>
    <xdr:clientData/>
  </xdr:twoCellAnchor>
  <xdr:twoCellAnchor>
    <xdr:from>
      <xdr:col>5</xdr:col>
      <xdr:colOff>338138</xdr:colOff>
      <xdr:row>15</xdr:row>
      <xdr:rowOff>142875</xdr:rowOff>
    </xdr:from>
    <xdr:to>
      <xdr:col>6</xdr:col>
      <xdr:colOff>9525</xdr:colOff>
      <xdr:row>17</xdr:row>
      <xdr:rowOff>123825</xdr:rowOff>
    </xdr:to>
    <xdr:sp macro="" textlink="">
      <xdr:nvSpPr>
        <xdr:cNvPr id="17" name="TextBox 16">
          <a:extLst>
            <a:ext uri="{FF2B5EF4-FFF2-40B4-BE49-F238E27FC236}">
              <a16:creationId xmlns:a16="http://schemas.microsoft.com/office/drawing/2014/main" id="{8C8DB5F5-8667-47D5-9C63-388C2FD2FDED}"/>
            </a:ext>
          </a:extLst>
        </xdr:cNvPr>
        <xdr:cNvSpPr txBox="1"/>
      </xdr:nvSpPr>
      <xdr:spPr>
        <a:xfrm>
          <a:off x="4395788" y="3924300"/>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3</a:t>
          </a:r>
        </a:p>
      </xdr:txBody>
    </xdr:sp>
    <xdr:clientData/>
  </xdr:twoCellAnchor>
  <xdr:twoCellAnchor>
    <xdr:from>
      <xdr:col>7</xdr:col>
      <xdr:colOff>538163</xdr:colOff>
      <xdr:row>20</xdr:row>
      <xdr:rowOff>47625</xdr:rowOff>
    </xdr:from>
    <xdr:to>
      <xdr:col>8</xdr:col>
      <xdr:colOff>209550</xdr:colOff>
      <xdr:row>22</xdr:row>
      <xdr:rowOff>28575</xdr:rowOff>
    </xdr:to>
    <xdr:sp macro="" textlink="">
      <xdr:nvSpPr>
        <xdr:cNvPr id="18" name="TextBox 17">
          <a:extLst>
            <a:ext uri="{FF2B5EF4-FFF2-40B4-BE49-F238E27FC236}">
              <a16:creationId xmlns:a16="http://schemas.microsoft.com/office/drawing/2014/main" id="{EDDDBFA0-B414-48DE-B0C7-8AB0380F6389}"/>
            </a:ext>
          </a:extLst>
        </xdr:cNvPr>
        <xdr:cNvSpPr txBox="1"/>
      </xdr:nvSpPr>
      <xdr:spPr>
        <a:xfrm>
          <a:off x="5967413" y="4810125"/>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4</a:t>
          </a:r>
        </a:p>
      </xdr:txBody>
    </xdr:sp>
    <xdr:clientData/>
  </xdr:twoCellAnchor>
  <xdr:twoCellAnchor>
    <xdr:from>
      <xdr:col>2</xdr:col>
      <xdr:colOff>719138</xdr:colOff>
      <xdr:row>4</xdr:row>
      <xdr:rowOff>200025</xdr:rowOff>
    </xdr:from>
    <xdr:to>
      <xdr:col>3</xdr:col>
      <xdr:colOff>257175</xdr:colOff>
      <xdr:row>6</xdr:row>
      <xdr:rowOff>38100</xdr:rowOff>
    </xdr:to>
    <xdr:sp macro="" textlink="">
      <xdr:nvSpPr>
        <xdr:cNvPr id="19" name="TextBox 18">
          <a:extLst>
            <a:ext uri="{FF2B5EF4-FFF2-40B4-BE49-F238E27FC236}">
              <a16:creationId xmlns:a16="http://schemas.microsoft.com/office/drawing/2014/main" id="{011C220D-45C2-4D5F-8A01-7614A536ECDE}"/>
            </a:ext>
          </a:extLst>
        </xdr:cNvPr>
        <xdr:cNvSpPr txBox="1"/>
      </xdr:nvSpPr>
      <xdr:spPr>
        <a:xfrm>
          <a:off x="2728913" y="1685925"/>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5</a:t>
          </a:r>
        </a:p>
      </xdr:txBody>
    </xdr:sp>
    <xdr:clientData/>
  </xdr:twoCellAnchor>
  <xdr:twoCellAnchor>
    <xdr:from>
      <xdr:col>15</xdr:col>
      <xdr:colOff>428625</xdr:colOff>
      <xdr:row>6</xdr:row>
      <xdr:rowOff>95250</xdr:rowOff>
    </xdr:from>
    <xdr:to>
      <xdr:col>16</xdr:col>
      <xdr:colOff>100012</xdr:colOff>
      <xdr:row>8</xdr:row>
      <xdr:rowOff>85725</xdr:rowOff>
    </xdr:to>
    <xdr:sp macro="" textlink="">
      <xdr:nvSpPr>
        <xdr:cNvPr id="20" name="TextBox 19">
          <a:extLst>
            <a:ext uri="{FF2B5EF4-FFF2-40B4-BE49-F238E27FC236}">
              <a16:creationId xmlns:a16="http://schemas.microsoft.com/office/drawing/2014/main" id="{2D71807B-0494-4298-A19A-3939C396FED1}"/>
            </a:ext>
          </a:extLst>
        </xdr:cNvPr>
        <xdr:cNvSpPr txBox="1"/>
      </xdr:nvSpPr>
      <xdr:spPr>
        <a:xfrm>
          <a:off x="11430000" y="2124075"/>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7</a:t>
          </a:r>
        </a:p>
      </xdr:txBody>
    </xdr:sp>
    <xdr:clientData/>
  </xdr:twoCellAnchor>
  <xdr:twoCellAnchor>
    <xdr:from>
      <xdr:col>2</xdr:col>
      <xdr:colOff>700088</xdr:colOff>
      <xdr:row>1</xdr:row>
      <xdr:rowOff>476250</xdr:rowOff>
    </xdr:from>
    <xdr:to>
      <xdr:col>3</xdr:col>
      <xdr:colOff>238125</xdr:colOff>
      <xdr:row>2</xdr:row>
      <xdr:rowOff>38100</xdr:rowOff>
    </xdr:to>
    <xdr:sp macro="" textlink="">
      <xdr:nvSpPr>
        <xdr:cNvPr id="21" name="TextBox 20">
          <a:extLst>
            <a:ext uri="{FF2B5EF4-FFF2-40B4-BE49-F238E27FC236}">
              <a16:creationId xmlns:a16="http://schemas.microsoft.com/office/drawing/2014/main" id="{85B80EF9-7747-4659-88E7-FAE878089D05}"/>
            </a:ext>
          </a:extLst>
        </xdr:cNvPr>
        <xdr:cNvSpPr txBox="1"/>
      </xdr:nvSpPr>
      <xdr:spPr>
        <a:xfrm>
          <a:off x="2709863" y="742950"/>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6</a:t>
          </a:r>
        </a:p>
      </xdr:txBody>
    </xdr:sp>
    <xdr:clientData/>
  </xdr:twoCellAnchor>
  <xdr:twoCellAnchor>
    <xdr:from>
      <xdr:col>15</xdr:col>
      <xdr:colOff>361950</xdr:colOff>
      <xdr:row>3</xdr:row>
      <xdr:rowOff>133350</xdr:rowOff>
    </xdr:from>
    <xdr:to>
      <xdr:col>16</xdr:col>
      <xdr:colOff>33337</xdr:colOff>
      <xdr:row>4</xdr:row>
      <xdr:rowOff>314325</xdr:rowOff>
    </xdr:to>
    <xdr:sp macro="" textlink="">
      <xdr:nvSpPr>
        <xdr:cNvPr id="26" name="TextBox 25">
          <a:extLst>
            <a:ext uri="{FF2B5EF4-FFF2-40B4-BE49-F238E27FC236}">
              <a16:creationId xmlns:a16="http://schemas.microsoft.com/office/drawing/2014/main" id="{BDBC1DC0-9174-4C45-8A0E-7957251DBBEC}"/>
            </a:ext>
          </a:extLst>
        </xdr:cNvPr>
        <xdr:cNvSpPr txBox="1"/>
      </xdr:nvSpPr>
      <xdr:spPr>
        <a:xfrm>
          <a:off x="11363325" y="1419225"/>
          <a:ext cx="280987" cy="381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8</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66675</xdr:colOff>
      <xdr:row>11</xdr:row>
      <xdr:rowOff>76201</xdr:rowOff>
    </xdr:from>
    <xdr:ext cx="7305675" cy="5162550"/>
    <xdr:sp macro="" textlink="">
      <xdr:nvSpPr>
        <xdr:cNvPr id="2" name="TextBox 1">
          <a:extLst>
            <a:ext uri="{FF2B5EF4-FFF2-40B4-BE49-F238E27FC236}">
              <a16:creationId xmlns:a16="http://schemas.microsoft.com/office/drawing/2014/main" id="{73E29EF7-1A6F-42E2-8451-6E0192CECF62}"/>
            </a:ext>
          </a:extLst>
        </xdr:cNvPr>
        <xdr:cNvSpPr txBox="1"/>
      </xdr:nvSpPr>
      <xdr:spPr>
        <a:xfrm>
          <a:off x="6162675" y="2171701"/>
          <a:ext cx="7305675" cy="516255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400" b="1"/>
            <a:t>Steps</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Original</a:t>
          </a:r>
          <a:r>
            <a:rPr lang="en-US" sz="1100" b="1" baseline="0">
              <a:solidFill>
                <a:schemeClr val="tx1"/>
              </a:solidFill>
              <a:effectLst/>
              <a:latin typeface="+mn-lt"/>
              <a:ea typeface="+mn-ea"/>
              <a:cs typeface="+mn-cs"/>
            </a:rPr>
            <a:t> time study we did using two attendants to load mattress and a back hoe to transport mattress about 200 yards away to drop box. Method was changed to using no equipment and just having a transfer station attendant unload the mattress with the customers help. The calculator for loading mattresses with no equipment is on sheet two.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The numbers left in the boxes are there for examples. </a:t>
          </a:r>
          <a:endParaRPr lang="en-US" b="1">
            <a:effectLst/>
          </a:endParaRPr>
        </a:p>
        <a:p>
          <a:endParaRPr lang="en-US" sz="1100"/>
        </a:p>
        <a:p>
          <a:endParaRPr lang="en-US" sz="1100"/>
        </a:p>
        <a:p>
          <a:r>
            <a:rPr lang="en-US" sz="1100"/>
            <a:t>1.</a:t>
          </a:r>
          <a:r>
            <a:rPr lang="en-US" sz="1100" baseline="0"/>
            <a:t> </a:t>
          </a:r>
          <a:r>
            <a:rPr lang="en-US" sz="1100"/>
            <a:t>Record</a:t>
          </a:r>
          <a:r>
            <a:rPr lang="en-US" sz="1100" baseline="0"/>
            <a:t> the time and postions that handle the mattress in seconds. </a:t>
          </a:r>
        </a:p>
        <a:p>
          <a:r>
            <a:rPr lang="en-US" sz="1100"/>
            <a:t>	- Box 1</a:t>
          </a:r>
          <a:r>
            <a:rPr lang="en-US" sz="1100" baseline="0"/>
            <a:t> shows an example what we did.</a:t>
          </a:r>
        </a:p>
        <a:p>
          <a:endParaRPr lang="en-US" sz="1100" baseline="0"/>
        </a:p>
        <a:p>
          <a:r>
            <a:rPr lang="en-US" sz="1100" baseline="0"/>
            <a:t>2. Paste the wages with benefits of the positions involved in handling the mattress in box 2. </a:t>
          </a:r>
        </a:p>
        <a:p>
          <a:r>
            <a:rPr lang="en-US" sz="1100" baseline="0"/>
            <a:t>	- The three positions we used are mentioned in box 2</a:t>
          </a:r>
        </a:p>
        <a:p>
          <a:endParaRPr lang="en-US" sz="1100" baseline="0"/>
        </a:p>
        <a:p>
          <a:r>
            <a:rPr lang="en-US" sz="1100" baseline="0"/>
            <a:t>3. Total times shoud be automatically calculated basesd on how much each employee handles the mattress, allowing for accurate Labor Rate</a:t>
          </a:r>
        </a:p>
        <a:p>
          <a:endParaRPr lang="en-US" sz="1100" baseline="0"/>
        </a:p>
        <a:p>
          <a:r>
            <a:rPr lang="en-US" sz="1100" baseline="0"/>
            <a:t>4. Labor rate multiplies the employees wage by the amount that each employee handles the mattress, giving an average hourly rate to go into the calculator. </a:t>
          </a:r>
        </a:p>
        <a:p>
          <a:endParaRPr lang="en-US" sz="1100" baseline="0"/>
        </a:p>
        <a:p>
          <a:r>
            <a:rPr lang="en-US" sz="1100" baseline="0"/>
            <a:t>5. Units per container can be found on MRC's website. Input the number of mattresses that can fit into the type of container you will be using. </a:t>
          </a:r>
        </a:p>
        <a:p>
          <a:endParaRPr lang="en-US" sz="1100" baseline="0"/>
        </a:p>
        <a:p>
          <a:r>
            <a:rPr lang="en-US" sz="1100"/>
            <a:t>6. Box </a:t>
          </a:r>
          <a:r>
            <a:rPr lang="en-US" sz="1100" baseline="0"/>
            <a:t> 6 represents the rejection rate based off of MRC's mattress criteria. We did a trial period over two months at our transfer station. The percentage was calculated by counting the total number of unacceptable mattresses that came in divided by the total number of mattresses.</a:t>
          </a:r>
          <a:br>
            <a:rPr lang="en-US" sz="1100" baseline="0"/>
          </a:br>
          <a:endParaRPr lang="en-US" sz="1100" baseline="0"/>
        </a:p>
        <a:p>
          <a:r>
            <a:rPr lang="en-US" sz="1100" baseline="0"/>
            <a:t>7. Total cost per mattress should be calculated in box 7. Let JJ know if you have any questions jfrench@northlincolnsanitary.com</a:t>
          </a:r>
          <a:endParaRPr lang="en-US" sz="1100"/>
        </a:p>
      </xdr:txBody>
    </xdr:sp>
    <xdr:clientData/>
  </xdr:oneCellAnchor>
  <xdr:twoCellAnchor>
    <xdr:from>
      <xdr:col>3</xdr:col>
      <xdr:colOff>790575</xdr:colOff>
      <xdr:row>12</xdr:row>
      <xdr:rowOff>104775</xdr:rowOff>
    </xdr:from>
    <xdr:to>
      <xdr:col>4</xdr:col>
      <xdr:colOff>185737</xdr:colOff>
      <xdr:row>14</xdr:row>
      <xdr:rowOff>85725</xdr:rowOff>
    </xdr:to>
    <xdr:sp macro="" textlink="">
      <xdr:nvSpPr>
        <xdr:cNvPr id="3" name="TextBox 2">
          <a:extLst>
            <a:ext uri="{FF2B5EF4-FFF2-40B4-BE49-F238E27FC236}">
              <a16:creationId xmlns:a16="http://schemas.microsoft.com/office/drawing/2014/main" id="{C6A5E906-7F03-4490-A0E7-024F9757492C}"/>
            </a:ext>
          </a:extLst>
        </xdr:cNvPr>
        <xdr:cNvSpPr txBox="1"/>
      </xdr:nvSpPr>
      <xdr:spPr>
        <a:xfrm>
          <a:off x="2438400" y="2390775"/>
          <a:ext cx="185737" cy="3619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1</a:t>
          </a:r>
        </a:p>
      </xdr:txBody>
    </xdr:sp>
    <xdr:clientData/>
  </xdr:twoCellAnchor>
  <xdr:twoCellAnchor>
    <xdr:from>
      <xdr:col>8</xdr:col>
      <xdr:colOff>47625</xdr:colOff>
      <xdr:row>13</xdr:row>
      <xdr:rowOff>0</xdr:rowOff>
    </xdr:from>
    <xdr:to>
      <xdr:col>8</xdr:col>
      <xdr:colOff>328612</xdr:colOff>
      <xdr:row>14</xdr:row>
      <xdr:rowOff>180975</xdr:rowOff>
    </xdr:to>
    <xdr:sp macro="" textlink="">
      <xdr:nvSpPr>
        <xdr:cNvPr id="4" name="TextBox 3">
          <a:extLst>
            <a:ext uri="{FF2B5EF4-FFF2-40B4-BE49-F238E27FC236}">
              <a16:creationId xmlns:a16="http://schemas.microsoft.com/office/drawing/2014/main" id="{C2D60AFB-E4B5-40E9-9AD5-6F2D05EC72A6}"/>
            </a:ext>
          </a:extLst>
        </xdr:cNvPr>
        <xdr:cNvSpPr txBox="1"/>
      </xdr:nvSpPr>
      <xdr:spPr>
        <a:xfrm>
          <a:off x="4924425" y="2476500"/>
          <a:ext cx="280987" cy="3714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2</a:t>
          </a:r>
        </a:p>
      </xdr:txBody>
    </xdr:sp>
    <xdr:clientData/>
  </xdr:twoCellAnchor>
  <xdr:twoCellAnchor>
    <xdr:from>
      <xdr:col>5</xdr:col>
      <xdr:colOff>285750</xdr:colOff>
      <xdr:row>16</xdr:row>
      <xdr:rowOff>57150</xdr:rowOff>
    </xdr:from>
    <xdr:to>
      <xdr:col>5</xdr:col>
      <xdr:colOff>566737</xdr:colOff>
      <xdr:row>18</xdr:row>
      <xdr:rowOff>47625</xdr:rowOff>
    </xdr:to>
    <xdr:sp macro="" textlink="">
      <xdr:nvSpPr>
        <xdr:cNvPr id="5" name="TextBox 4">
          <a:extLst>
            <a:ext uri="{FF2B5EF4-FFF2-40B4-BE49-F238E27FC236}">
              <a16:creationId xmlns:a16="http://schemas.microsoft.com/office/drawing/2014/main" id="{F9AAB242-EF09-4DE6-B6BE-158C5881E1E3}"/>
            </a:ext>
          </a:extLst>
        </xdr:cNvPr>
        <xdr:cNvSpPr txBox="1"/>
      </xdr:nvSpPr>
      <xdr:spPr>
        <a:xfrm>
          <a:off x="3333750" y="3105150"/>
          <a:ext cx="280987" cy="3714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3</a:t>
          </a:r>
        </a:p>
      </xdr:txBody>
    </xdr:sp>
    <xdr:clientData/>
  </xdr:twoCellAnchor>
  <xdr:twoCellAnchor>
    <xdr:from>
      <xdr:col>7</xdr:col>
      <xdr:colOff>581025</xdr:colOff>
      <xdr:row>19</xdr:row>
      <xdr:rowOff>57150</xdr:rowOff>
    </xdr:from>
    <xdr:to>
      <xdr:col>8</xdr:col>
      <xdr:colOff>252412</xdr:colOff>
      <xdr:row>21</xdr:row>
      <xdr:rowOff>47625</xdr:rowOff>
    </xdr:to>
    <xdr:sp macro="" textlink="">
      <xdr:nvSpPr>
        <xdr:cNvPr id="6" name="TextBox 5">
          <a:extLst>
            <a:ext uri="{FF2B5EF4-FFF2-40B4-BE49-F238E27FC236}">
              <a16:creationId xmlns:a16="http://schemas.microsoft.com/office/drawing/2014/main" id="{3006FB97-8236-4CE0-9DCF-0C56F7A5012A}"/>
            </a:ext>
          </a:extLst>
        </xdr:cNvPr>
        <xdr:cNvSpPr txBox="1"/>
      </xdr:nvSpPr>
      <xdr:spPr>
        <a:xfrm>
          <a:off x="4848225" y="3676650"/>
          <a:ext cx="280987" cy="3714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4</a:t>
          </a:r>
        </a:p>
      </xdr:txBody>
    </xdr:sp>
    <xdr:clientData/>
  </xdr:twoCellAnchor>
  <xdr:twoCellAnchor>
    <xdr:from>
      <xdr:col>2</xdr:col>
      <xdr:colOff>695325</xdr:colOff>
      <xdr:row>1</xdr:row>
      <xdr:rowOff>295275</xdr:rowOff>
    </xdr:from>
    <xdr:to>
      <xdr:col>3</xdr:col>
      <xdr:colOff>233362</xdr:colOff>
      <xdr:row>2</xdr:row>
      <xdr:rowOff>19050</xdr:rowOff>
    </xdr:to>
    <xdr:sp macro="" textlink="">
      <xdr:nvSpPr>
        <xdr:cNvPr id="7" name="TextBox 6">
          <a:extLst>
            <a:ext uri="{FF2B5EF4-FFF2-40B4-BE49-F238E27FC236}">
              <a16:creationId xmlns:a16="http://schemas.microsoft.com/office/drawing/2014/main" id="{71439CB3-ADCF-4F81-909E-C2ED4F9A1D9C}"/>
            </a:ext>
          </a:extLst>
        </xdr:cNvPr>
        <xdr:cNvSpPr txBox="1"/>
      </xdr:nvSpPr>
      <xdr:spPr>
        <a:xfrm>
          <a:off x="1828800" y="381000"/>
          <a:ext cx="233362" cy="190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5</a:t>
          </a:r>
        </a:p>
      </xdr:txBody>
    </xdr:sp>
    <xdr:clientData/>
  </xdr:twoCellAnchor>
  <xdr:twoCellAnchor>
    <xdr:from>
      <xdr:col>15</xdr:col>
      <xdr:colOff>371475</xdr:colOff>
      <xdr:row>5</xdr:row>
      <xdr:rowOff>104775</xdr:rowOff>
    </xdr:from>
    <xdr:to>
      <xdr:col>16</xdr:col>
      <xdr:colOff>42862</xdr:colOff>
      <xdr:row>7</xdr:row>
      <xdr:rowOff>95250</xdr:rowOff>
    </xdr:to>
    <xdr:sp macro="" textlink="">
      <xdr:nvSpPr>
        <xdr:cNvPr id="8" name="TextBox 7">
          <a:extLst>
            <a:ext uri="{FF2B5EF4-FFF2-40B4-BE49-F238E27FC236}">
              <a16:creationId xmlns:a16="http://schemas.microsoft.com/office/drawing/2014/main" id="{588FF7DF-0586-46F9-8372-BBE20B993DF9}"/>
            </a:ext>
          </a:extLst>
        </xdr:cNvPr>
        <xdr:cNvSpPr txBox="1"/>
      </xdr:nvSpPr>
      <xdr:spPr>
        <a:xfrm>
          <a:off x="9515475" y="1057275"/>
          <a:ext cx="280987" cy="3714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6</a:t>
          </a:r>
        </a:p>
      </xdr:txBody>
    </xdr:sp>
    <xdr:clientData/>
  </xdr:twoCellAnchor>
  <xdr:twoCellAnchor>
    <xdr:from>
      <xdr:col>16</xdr:col>
      <xdr:colOff>866775</xdr:colOff>
      <xdr:row>3</xdr:row>
      <xdr:rowOff>28575</xdr:rowOff>
    </xdr:from>
    <xdr:to>
      <xdr:col>17</xdr:col>
      <xdr:colOff>185737</xdr:colOff>
      <xdr:row>4</xdr:row>
      <xdr:rowOff>219075</xdr:rowOff>
    </xdr:to>
    <xdr:sp macro="" textlink="">
      <xdr:nvSpPr>
        <xdr:cNvPr id="9" name="TextBox 8">
          <a:extLst>
            <a:ext uri="{FF2B5EF4-FFF2-40B4-BE49-F238E27FC236}">
              <a16:creationId xmlns:a16="http://schemas.microsoft.com/office/drawing/2014/main" id="{AD01AE5B-BAAE-47A6-8EC2-1CF38B54F1DD}"/>
            </a:ext>
          </a:extLst>
        </xdr:cNvPr>
        <xdr:cNvSpPr txBox="1"/>
      </xdr:nvSpPr>
      <xdr:spPr>
        <a:xfrm>
          <a:off x="10363200" y="600075"/>
          <a:ext cx="185737" cy="352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rPr>
            <a:t>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B696-3470-4143-9D71-3C044B0ABF0B}">
  <dimension ref="A1:V41"/>
  <sheetViews>
    <sheetView topLeftCell="A11" workbookViewId="0">
      <selection activeCell="X39" sqref="X39"/>
    </sheetView>
  </sheetViews>
  <sheetFormatPr defaultRowHeight="15" x14ac:dyDescent="0.25"/>
  <cols>
    <col min="1" max="1" width="13" customWidth="1"/>
    <col min="2" max="2" width="17.140625" customWidth="1"/>
    <col min="3" max="3" width="11.140625" customWidth="1"/>
    <col min="5" max="5" width="10.42578125" customWidth="1"/>
    <col min="7" max="7" width="11.42578125" bestFit="1" customWidth="1"/>
    <col min="10" max="10" width="12" customWidth="1"/>
    <col min="11" max="11" width="11.140625" customWidth="1"/>
    <col min="12" max="12" width="10" customWidth="1"/>
    <col min="13" max="14" width="10.42578125" customWidth="1"/>
    <col min="15" max="15" width="11.28515625" customWidth="1"/>
    <col min="17" max="17" width="14" customWidth="1"/>
  </cols>
  <sheetData>
    <row r="1" spans="1:22" ht="21" x14ac:dyDescent="0.35">
      <c r="A1" s="1" t="s">
        <v>0</v>
      </c>
      <c r="B1" s="13"/>
      <c r="C1" s="13"/>
      <c r="D1" s="13"/>
      <c r="E1" s="13"/>
      <c r="F1" s="13"/>
      <c r="G1" s="13"/>
      <c r="H1" s="13"/>
      <c r="I1" s="13"/>
      <c r="J1" s="13"/>
      <c r="K1" s="13"/>
      <c r="L1" s="13"/>
      <c r="M1" s="13"/>
      <c r="N1" s="13"/>
      <c r="O1" s="13"/>
      <c r="P1" s="13"/>
      <c r="Q1" s="13"/>
      <c r="R1" s="13"/>
      <c r="S1" s="13"/>
      <c r="T1" s="13"/>
      <c r="U1" s="13"/>
      <c r="V1" s="14"/>
    </row>
    <row r="2" spans="1:22" ht="64.5" thickBot="1" x14ac:dyDescent="0.3">
      <c r="A2" s="74" t="s">
        <v>1</v>
      </c>
      <c r="B2" s="75" t="s">
        <v>13</v>
      </c>
      <c r="C2" s="75" t="s">
        <v>14</v>
      </c>
      <c r="D2" s="76"/>
      <c r="E2" s="75" t="s">
        <v>15</v>
      </c>
      <c r="F2" s="77" t="s">
        <v>16</v>
      </c>
      <c r="G2" s="77" t="s">
        <v>17</v>
      </c>
      <c r="H2" s="78"/>
      <c r="I2" s="75" t="s">
        <v>18</v>
      </c>
      <c r="J2" s="77" t="s">
        <v>19</v>
      </c>
      <c r="K2" s="77" t="s">
        <v>20</v>
      </c>
      <c r="L2" s="75" t="s">
        <v>21</v>
      </c>
      <c r="M2" s="77" t="s">
        <v>22</v>
      </c>
      <c r="N2" s="78"/>
      <c r="O2" s="77" t="s">
        <v>23</v>
      </c>
      <c r="P2" s="78"/>
      <c r="Q2" s="79" t="s">
        <v>24</v>
      </c>
      <c r="R2" s="76"/>
      <c r="S2" s="76"/>
      <c r="T2" s="75" t="s">
        <v>25</v>
      </c>
      <c r="U2" s="75" t="s">
        <v>26</v>
      </c>
      <c r="V2" s="16"/>
    </row>
    <row r="3" spans="1:22" ht="15.75" thickBot="1" x14ac:dyDescent="0.3">
      <c r="A3" s="2" t="s">
        <v>2</v>
      </c>
      <c r="B3" s="98" t="s">
        <v>54</v>
      </c>
      <c r="C3" s="98">
        <v>40</v>
      </c>
      <c r="D3" s="17"/>
      <c r="E3" s="18">
        <f>(SUM(C21:E21)/3600)*C3</f>
        <v>10.888888888888888</v>
      </c>
      <c r="F3" s="96">
        <f>H23</f>
        <v>29.795918367346939</v>
      </c>
      <c r="G3" s="19">
        <f t="shared" ref="G3" si="0">E3*F3</f>
        <v>324.4444444444444</v>
      </c>
      <c r="H3" s="20"/>
      <c r="I3" s="95">
        <f>A6</f>
        <v>8571</v>
      </c>
      <c r="J3" s="96">
        <f>C6</f>
        <v>30.36</v>
      </c>
      <c r="K3" s="97">
        <f>H15</f>
        <v>30</v>
      </c>
      <c r="L3" s="22">
        <f>(SUM(D17,D18,D20)/3600)*C3</f>
        <v>4</v>
      </c>
      <c r="M3" s="23">
        <f>(L3*J3)+(L3*K3)</f>
        <v>241.44</v>
      </c>
      <c r="N3" s="20"/>
      <c r="O3" s="24">
        <f>SUM(G3,M3)</f>
        <v>565.8844444444444</v>
      </c>
      <c r="P3" s="25"/>
      <c r="Q3" s="26">
        <f>O3/C3</f>
        <v>14.14711111111111</v>
      </c>
      <c r="R3" s="27"/>
      <c r="S3" s="27"/>
      <c r="T3" s="28">
        <f>((E3*60)+(L3*60))/C3</f>
        <v>22.333333333333332</v>
      </c>
      <c r="U3" s="29"/>
      <c r="V3" s="16"/>
    </row>
    <row r="4" spans="1:22" ht="15.75" thickBot="1" x14ac:dyDescent="0.3">
      <c r="A4" s="3"/>
      <c r="B4" s="30"/>
      <c r="C4" s="30"/>
      <c r="D4" s="17"/>
      <c r="F4" s="31"/>
      <c r="G4" s="20"/>
      <c r="H4" s="20"/>
      <c r="I4" s="15"/>
      <c r="J4" s="31"/>
      <c r="K4" s="32"/>
      <c r="M4" s="20"/>
      <c r="N4" s="20"/>
      <c r="O4" s="20"/>
      <c r="P4" s="20"/>
      <c r="Q4" s="32"/>
      <c r="R4" s="27"/>
      <c r="S4" s="27"/>
      <c r="T4" s="33"/>
      <c r="U4" s="34"/>
      <c r="V4" s="16"/>
    </row>
    <row r="5" spans="1:22" ht="27" thickBot="1" x14ac:dyDescent="0.3">
      <c r="A5" s="4" t="s">
        <v>3</v>
      </c>
      <c r="B5" s="21" t="s">
        <v>27</v>
      </c>
      <c r="C5" s="21" t="s">
        <v>28</v>
      </c>
      <c r="D5" s="17"/>
      <c r="F5" s="31"/>
      <c r="G5" s="20"/>
      <c r="H5" s="20"/>
      <c r="I5" s="15"/>
      <c r="J5" s="31"/>
      <c r="K5" s="32"/>
      <c r="M5" s="20"/>
      <c r="N5" s="20"/>
      <c r="O5" s="20"/>
      <c r="P5" s="20"/>
      <c r="Q5" s="26">
        <f>Q3*(1+Q7)</f>
        <v>14.14711111111111</v>
      </c>
      <c r="R5" s="27"/>
      <c r="S5" s="27"/>
      <c r="T5" s="35"/>
      <c r="U5" s="34"/>
      <c r="V5" s="16"/>
    </row>
    <row r="6" spans="1:22" ht="15.75" thickBot="1" x14ac:dyDescent="0.3">
      <c r="A6" s="89">
        <v>8571</v>
      </c>
      <c r="B6" s="90" t="s">
        <v>29</v>
      </c>
      <c r="C6" s="91">
        <v>30.36</v>
      </c>
      <c r="D6" s="17"/>
      <c r="F6" s="31"/>
      <c r="G6" s="20"/>
      <c r="H6" s="20"/>
      <c r="I6" s="15"/>
      <c r="J6" s="31"/>
      <c r="K6" s="32"/>
      <c r="M6" s="20"/>
      <c r="N6" s="20"/>
      <c r="O6" s="20"/>
      <c r="P6" s="20"/>
      <c r="Q6" s="32"/>
      <c r="R6" s="27"/>
      <c r="S6" s="27"/>
      <c r="U6" s="34"/>
      <c r="V6" s="16"/>
    </row>
    <row r="7" spans="1:22" ht="15.75" thickBot="1" x14ac:dyDescent="0.3">
      <c r="A7" s="5">
        <v>8300</v>
      </c>
      <c r="B7" s="36" t="s">
        <v>30</v>
      </c>
      <c r="C7" s="37">
        <v>13.63</v>
      </c>
      <c r="D7" s="17"/>
      <c r="F7" s="31"/>
      <c r="G7" s="20"/>
      <c r="H7" s="20"/>
      <c r="I7" s="15"/>
      <c r="J7" s="31"/>
      <c r="K7" s="32"/>
      <c r="M7" s="20"/>
      <c r="N7" s="20"/>
      <c r="O7" s="20"/>
      <c r="P7" s="20"/>
      <c r="Q7" s="80"/>
      <c r="R7" s="27"/>
      <c r="S7" s="27"/>
      <c r="T7" s="33"/>
      <c r="U7" s="34"/>
      <c r="V7" s="16"/>
    </row>
    <row r="8" spans="1:22" x14ac:dyDescent="0.25">
      <c r="A8" s="6">
        <v>8301</v>
      </c>
      <c r="B8" s="38" t="s">
        <v>31</v>
      </c>
      <c r="C8" s="39">
        <v>18.66</v>
      </c>
      <c r="D8" s="17"/>
      <c r="F8" s="31"/>
      <c r="G8" s="20"/>
      <c r="H8" s="20"/>
      <c r="I8" s="15"/>
      <c r="J8" s="31"/>
      <c r="K8" s="32"/>
      <c r="M8" s="20"/>
      <c r="N8" s="20"/>
      <c r="O8" s="20"/>
      <c r="P8" s="20"/>
      <c r="Q8" s="32"/>
      <c r="R8" s="27"/>
      <c r="S8" s="27"/>
      <c r="T8" s="33"/>
      <c r="U8" s="34"/>
      <c r="V8" s="16"/>
    </row>
    <row r="9" spans="1:22" x14ac:dyDescent="0.25">
      <c r="A9" s="5">
        <v>8302</v>
      </c>
      <c r="B9" s="36" t="s">
        <v>32</v>
      </c>
      <c r="C9" s="37">
        <v>26.03</v>
      </c>
      <c r="D9" s="17"/>
      <c r="F9" s="31"/>
      <c r="G9" s="20"/>
      <c r="H9" s="20"/>
      <c r="I9" s="15"/>
      <c r="J9" s="31"/>
      <c r="K9" s="32"/>
      <c r="M9" s="20"/>
      <c r="N9" s="20"/>
      <c r="O9" s="20"/>
      <c r="P9" s="20"/>
      <c r="Q9" s="32"/>
      <c r="R9" s="27"/>
      <c r="S9" s="27"/>
      <c r="T9" s="33"/>
      <c r="U9" s="34"/>
      <c r="V9" s="16"/>
    </row>
    <row r="10" spans="1:22" x14ac:dyDescent="0.25">
      <c r="A10" s="7">
        <v>8303</v>
      </c>
      <c r="B10" s="36" t="s">
        <v>33</v>
      </c>
      <c r="C10" s="37">
        <v>57.41</v>
      </c>
      <c r="D10" s="17"/>
      <c r="F10" s="31"/>
      <c r="G10" s="20"/>
      <c r="H10" s="20"/>
      <c r="I10" s="15"/>
      <c r="J10" s="31"/>
      <c r="K10" s="32"/>
      <c r="M10" s="20"/>
      <c r="N10" s="20"/>
      <c r="O10" s="20"/>
      <c r="P10" s="20"/>
      <c r="Q10" s="32"/>
      <c r="R10" s="27"/>
      <c r="S10" s="27"/>
      <c r="T10" s="33"/>
      <c r="U10" s="34"/>
      <c r="V10" s="16"/>
    </row>
    <row r="11" spans="1:22" x14ac:dyDescent="0.25">
      <c r="A11" s="8"/>
      <c r="B11" s="11"/>
      <c r="C11" s="11"/>
      <c r="D11" s="11"/>
      <c r="E11" s="11"/>
      <c r="F11" s="11"/>
      <c r="G11" s="11"/>
      <c r="H11" s="11"/>
      <c r="I11" s="11"/>
      <c r="J11" s="11"/>
      <c r="K11" s="11"/>
      <c r="L11" s="11"/>
      <c r="M11" s="11"/>
      <c r="N11" s="11"/>
      <c r="O11" s="11"/>
      <c r="P11" s="11"/>
      <c r="Q11" s="40"/>
      <c r="R11" s="11"/>
      <c r="S11" s="11"/>
      <c r="T11" s="11"/>
      <c r="U11" s="41"/>
      <c r="V11" s="42"/>
    </row>
    <row r="12" spans="1:22" ht="15.75" thickBot="1" x14ac:dyDescent="0.3">
      <c r="A12" s="7"/>
      <c r="Q12" s="32"/>
      <c r="U12" s="34"/>
      <c r="V12" s="16"/>
    </row>
    <row r="13" spans="1:22" ht="15.75" thickBot="1" x14ac:dyDescent="0.3">
      <c r="A13" s="104" t="s">
        <v>4</v>
      </c>
      <c r="B13" s="105"/>
      <c r="C13" s="106"/>
      <c r="D13" s="106"/>
      <c r="E13" s="107"/>
      <c r="G13" s="43" t="s">
        <v>34</v>
      </c>
      <c r="H13" s="92">
        <v>25</v>
      </c>
      <c r="J13" s="44"/>
      <c r="V13" s="16"/>
    </row>
    <row r="14" spans="1:22" x14ac:dyDescent="0.25">
      <c r="A14" s="82"/>
      <c r="B14" s="83"/>
      <c r="C14" s="81" t="s">
        <v>35</v>
      </c>
      <c r="D14" s="46" t="s">
        <v>36</v>
      </c>
      <c r="E14" s="47" t="s">
        <v>37</v>
      </c>
      <c r="G14" s="9" t="s">
        <v>38</v>
      </c>
      <c r="H14" s="93">
        <v>30</v>
      </c>
      <c r="V14" s="16"/>
    </row>
    <row r="15" spans="1:22" ht="15.75" thickBot="1" x14ac:dyDescent="0.3">
      <c r="A15" s="9" t="s">
        <v>5</v>
      </c>
      <c r="B15" s="45" t="s">
        <v>39</v>
      </c>
      <c r="C15" s="84">
        <v>30</v>
      </c>
      <c r="D15" s="48"/>
      <c r="E15" s="49"/>
      <c r="G15" s="50" t="s">
        <v>40</v>
      </c>
      <c r="H15" s="94">
        <v>30</v>
      </c>
      <c r="V15" s="16"/>
    </row>
    <row r="16" spans="1:22" ht="15.75" thickBot="1" x14ac:dyDescent="0.3">
      <c r="A16" s="9" t="s">
        <v>6</v>
      </c>
      <c r="B16" s="45" t="s">
        <v>41</v>
      </c>
      <c r="C16" s="84">
        <v>10</v>
      </c>
      <c r="D16" s="84">
        <v>10</v>
      </c>
      <c r="E16" s="49"/>
      <c r="V16" s="16"/>
    </row>
    <row r="17" spans="1:22" ht="15.75" thickBot="1" x14ac:dyDescent="0.3">
      <c r="A17" s="9" t="s">
        <v>7</v>
      </c>
      <c r="B17" s="45" t="s">
        <v>42</v>
      </c>
      <c r="C17" s="48"/>
      <c r="D17" s="84">
        <v>30</v>
      </c>
      <c r="E17" s="49"/>
      <c r="G17" s="51" t="s">
        <v>43</v>
      </c>
      <c r="H17" s="52">
        <f>SUM(C21:E21)</f>
        <v>980</v>
      </c>
      <c r="V17" s="16"/>
    </row>
    <row r="18" spans="1:22" x14ac:dyDescent="0.25">
      <c r="A18" s="9" t="s">
        <v>8</v>
      </c>
      <c r="B18" s="45" t="s">
        <v>44</v>
      </c>
      <c r="C18" s="48"/>
      <c r="D18" s="85">
        <v>165</v>
      </c>
      <c r="E18" s="87">
        <v>165</v>
      </c>
      <c r="G18" s="53" t="s">
        <v>45</v>
      </c>
      <c r="H18" s="54">
        <f>C21/H17</f>
        <v>4.0816326530612242E-2</v>
      </c>
      <c r="I18" s="55"/>
      <c r="V18" s="16"/>
    </row>
    <row r="19" spans="1:22" x14ac:dyDescent="0.25">
      <c r="A19" s="9" t="s">
        <v>9</v>
      </c>
      <c r="B19" s="45" t="s">
        <v>46</v>
      </c>
      <c r="C19" s="48"/>
      <c r="D19" s="85">
        <v>120</v>
      </c>
      <c r="E19" s="87">
        <v>120</v>
      </c>
      <c r="G19" s="56" t="s">
        <v>47</v>
      </c>
      <c r="H19" s="57">
        <f>D21/H17</f>
        <v>0.5</v>
      </c>
      <c r="I19" s="58"/>
      <c r="V19" s="16"/>
    </row>
    <row r="20" spans="1:22" ht="15.75" thickBot="1" x14ac:dyDescent="0.3">
      <c r="A20" s="9" t="s">
        <v>10</v>
      </c>
      <c r="B20" s="45" t="s">
        <v>48</v>
      </c>
      <c r="C20" s="59"/>
      <c r="D20" s="86">
        <v>165</v>
      </c>
      <c r="E20" s="88">
        <v>165</v>
      </c>
      <c r="G20" s="60" t="s">
        <v>49</v>
      </c>
      <c r="H20" s="61">
        <f>E21/H17</f>
        <v>0.45918367346938777</v>
      </c>
      <c r="I20" s="58"/>
      <c r="V20" s="16"/>
    </row>
    <row r="21" spans="1:22" ht="15.75" thickBot="1" x14ac:dyDescent="0.3">
      <c r="A21" s="108" t="s">
        <v>11</v>
      </c>
      <c r="B21" s="109"/>
      <c r="C21" s="62">
        <f>SUM(C15:C20)</f>
        <v>40</v>
      </c>
      <c r="D21" s="63">
        <f>SUM(D16:D20)</f>
        <v>490</v>
      </c>
      <c r="E21" s="64">
        <f>SUM(E18:E20)</f>
        <v>450</v>
      </c>
      <c r="I21" s="58"/>
      <c r="V21" s="16"/>
    </row>
    <row r="22" spans="1:22" ht="15.75" thickBot="1" x14ac:dyDescent="0.3">
      <c r="A22" s="7"/>
      <c r="C22" s="65"/>
      <c r="D22" s="65"/>
      <c r="E22" s="65"/>
      <c r="F22" s="66"/>
      <c r="I22" s="67"/>
      <c r="V22" s="16"/>
    </row>
    <row r="23" spans="1:22" ht="15.75" thickBot="1" x14ac:dyDescent="0.3">
      <c r="A23" s="7"/>
      <c r="G23" s="68" t="s">
        <v>16</v>
      </c>
      <c r="H23" s="52">
        <f>(H19*H15)+(H20*H14)+(H18*H13)</f>
        <v>29.795918367346939</v>
      </c>
      <c r="V23" s="16"/>
    </row>
    <row r="24" spans="1:22" x14ac:dyDescent="0.25">
      <c r="A24" s="10"/>
      <c r="V24" s="16"/>
    </row>
    <row r="25" spans="1:22" x14ac:dyDescent="0.25">
      <c r="A25" s="7"/>
      <c r="V25" s="16"/>
    </row>
    <row r="26" spans="1:22" x14ac:dyDescent="0.25">
      <c r="A26" s="7"/>
      <c r="V26" s="16"/>
    </row>
    <row r="27" spans="1:22" x14ac:dyDescent="0.25">
      <c r="V27" s="16"/>
    </row>
    <row r="28" spans="1:22" x14ac:dyDescent="0.25">
      <c r="V28" s="16"/>
    </row>
    <row r="29" spans="1:22" x14ac:dyDescent="0.25">
      <c r="V29" s="16"/>
    </row>
    <row r="30" spans="1:22" x14ac:dyDescent="0.25">
      <c r="V30" s="16"/>
    </row>
    <row r="31" spans="1:22" x14ac:dyDescent="0.25">
      <c r="V31" s="16"/>
    </row>
    <row r="32" spans="1:22" x14ac:dyDescent="0.25">
      <c r="V32" s="16"/>
    </row>
    <row r="33" spans="1:22" x14ac:dyDescent="0.25">
      <c r="V33" s="16"/>
    </row>
    <row r="34" spans="1:22" x14ac:dyDescent="0.25">
      <c r="V34" s="16"/>
    </row>
    <row r="35" spans="1:22" x14ac:dyDescent="0.25">
      <c r="V35" s="16"/>
    </row>
    <row r="36" spans="1:22" x14ac:dyDescent="0.25">
      <c r="V36" s="16"/>
    </row>
    <row r="37" spans="1:22" x14ac:dyDescent="0.25">
      <c r="V37" s="16"/>
    </row>
    <row r="38" spans="1:22" x14ac:dyDescent="0.25">
      <c r="V38" s="16"/>
    </row>
    <row r="39" spans="1:22" x14ac:dyDescent="0.25">
      <c r="V39" s="16"/>
    </row>
    <row r="40" spans="1:22" x14ac:dyDescent="0.25">
      <c r="V40" s="16"/>
    </row>
    <row r="41" spans="1:22" x14ac:dyDescent="0.25">
      <c r="A41" s="11"/>
      <c r="B41" s="11"/>
      <c r="C41" s="11"/>
      <c r="D41" s="11"/>
      <c r="E41" s="11"/>
      <c r="F41" s="11"/>
      <c r="G41" s="11"/>
      <c r="H41" s="11"/>
      <c r="I41" s="11"/>
      <c r="J41" s="11"/>
      <c r="K41" s="11"/>
      <c r="L41" s="11"/>
      <c r="M41" s="11"/>
      <c r="N41" s="11"/>
      <c r="O41" s="11"/>
      <c r="P41" s="11"/>
      <c r="Q41" s="11"/>
      <c r="R41" s="11"/>
      <c r="S41" s="11"/>
      <c r="T41" s="11"/>
      <c r="U41" s="11"/>
      <c r="V41" s="11"/>
    </row>
  </sheetData>
  <protectedRanges>
    <protectedRange sqref="A2:C10" name="Range1_1"/>
    <protectedRange sqref="L2:M3" name="Range2"/>
    <protectedRange sqref="G2:G3" name="Range3"/>
    <protectedRange sqref="E2:E3" name="Range4"/>
    <protectedRange sqref="T2:T3" name="Range5"/>
    <protectedRange algorithmName="SHA-512" hashValue="0q551hw2qTNMmFZZ88jLnepycOuDW/AN6wNdiSn0NljtykZttQub//AWRDoNXGzjiru0V05hvNBlp7ySDWF/xQ==" saltValue="Pd8zj7kxyPynvxgDDznReg==" spinCount="100000" sqref="A7:C8" name="Range6_1"/>
  </protectedRanges>
  <mergeCells count="2">
    <mergeCell ref="A13:E13"/>
    <mergeCell ref="A21:B21"/>
  </mergeCells>
  <dataValidations count="1">
    <dataValidation type="list" allowBlank="1" showInputMessage="1" showErrorMessage="1" sqref="J3:J10" xr:uid="{9C1E17B0-82A7-408C-B219-9A8819F6178F}">
      <formula1>$C$6:$C$10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2CBB-7F27-40C4-992E-DB92EF1F116C}">
  <dimension ref="A1:U40"/>
  <sheetViews>
    <sheetView tabSelected="1" zoomScaleNormal="100" workbookViewId="0">
      <selection activeCell="C19" sqref="C19"/>
    </sheetView>
  </sheetViews>
  <sheetFormatPr defaultRowHeight="15" x14ac:dyDescent="0.25"/>
  <cols>
    <col min="1" max="2" width="15.7109375" customWidth="1"/>
    <col min="3" max="3" width="11.140625" customWidth="1"/>
    <col min="4" max="4" width="13.28515625" customWidth="1"/>
    <col min="5" max="5" width="10.7109375" customWidth="1"/>
    <col min="7" max="7" width="11.28515625" customWidth="1"/>
    <col min="10" max="10" width="11.140625" customWidth="1"/>
    <col min="11" max="11" width="11.42578125" customWidth="1"/>
    <col min="13" max="13" width="11.140625" customWidth="1"/>
    <col min="15" max="15" width="10.5703125" customWidth="1"/>
    <col min="17" max="17" width="14.42578125" customWidth="1"/>
  </cols>
  <sheetData>
    <row r="1" spans="1:21" ht="21" x14ac:dyDescent="0.35">
      <c r="A1" s="1" t="s">
        <v>0</v>
      </c>
      <c r="B1" s="13"/>
      <c r="C1" s="13"/>
      <c r="D1" s="13"/>
      <c r="E1" s="13"/>
      <c r="F1" s="13"/>
      <c r="G1" s="13"/>
      <c r="H1" s="13"/>
      <c r="I1" s="13"/>
      <c r="J1" s="13"/>
      <c r="K1" s="13"/>
      <c r="L1" s="13"/>
      <c r="M1" s="13"/>
      <c r="N1" s="13"/>
      <c r="O1" s="13"/>
      <c r="P1" s="13"/>
      <c r="Q1" s="13"/>
      <c r="R1" s="13"/>
      <c r="S1" s="13"/>
      <c r="T1" s="13"/>
      <c r="U1" s="14"/>
    </row>
    <row r="2" spans="1:21" s="100" customFormat="1" ht="51.75" thickBot="1" x14ac:dyDescent="0.3">
      <c r="A2" s="74" t="s">
        <v>1</v>
      </c>
      <c r="B2" s="75" t="s">
        <v>13</v>
      </c>
      <c r="C2" s="75" t="s">
        <v>14</v>
      </c>
      <c r="D2" s="76"/>
      <c r="E2" s="75" t="s">
        <v>15</v>
      </c>
      <c r="F2" s="77" t="s">
        <v>16</v>
      </c>
      <c r="G2" s="77" t="s">
        <v>17</v>
      </c>
      <c r="H2" s="78"/>
      <c r="I2" s="75" t="s">
        <v>18</v>
      </c>
      <c r="J2" s="77" t="s">
        <v>19</v>
      </c>
      <c r="K2" s="77" t="s">
        <v>20</v>
      </c>
      <c r="L2" s="75" t="s">
        <v>21</v>
      </c>
      <c r="M2" s="77" t="s">
        <v>22</v>
      </c>
      <c r="N2" s="78"/>
      <c r="O2" s="77" t="s">
        <v>23</v>
      </c>
      <c r="P2" s="78"/>
      <c r="Q2" s="79" t="s">
        <v>24</v>
      </c>
      <c r="R2" s="76"/>
      <c r="S2" s="75" t="s">
        <v>25</v>
      </c>
      <c r="T2" s="75" t="s">
        <v>26</v>
      </c>
      <c r="U2" s="99"/>
    </row>
    <row r="3" spans="1:21" ht="15.75" thickBot="1" x14ac:dyDescent="0.3">
      <c r="A3" s="2" t="s">
        <v>2</v>
      </c>
      <c r="B3" s="98" t="s">
        <v>50</v>
      </c>
      <c r="C3" s="98">
        <v>40</v>
      </c>
      <c r="D3" s="17"/>
      <c r="E3" s="18">
        <f>(SUM(C22:D22)/60)*40</f>
        <v>4.1111111111111116</v>
      </c>
      <c r="F3" s="101">
        <f>H22</f>
        <v>10</v>
      </c>
      <c r="G3" s="19">
        <f>E3*F3</f>
        <v>41.111111111111114</v>
      </c>
      <c r="H3" s="20"/>
      <c r="I3" s="21">
        <f>A6</f>
        <v>8571</v>
      </c>
      <c r="J3" s="101">
        <f>C6</f>
        <v>30.36</v>
      </c>
      <c r="K3" s="102"/>
      <c r="L3" s="22"/>
      <c r="M3" s="23">
        <f>(L3*J3)+(L3*K3)</f>
        <v>0</v>
      </c>
      <c r="N3" s="20"/>
      <c r="O3" s="24">
        <f>SUM(G3,M3)</f>
        <v>41.111111111111114</v>
      </c>
      <c r="P3" s="25"/>
      <c r="Q3" s="26">
        <f>O3/C3</f>
        <v>1.0277777777777779</v>
      </c>
      <c r="R3" s="27"/>
      <c r="S3" s="28">
        <f>((E3*60)+(L3*60))/C3</f>
        <v>6.166666666666667</v>
      </c>
      <c r="T3" s="29"/>
      <c r="U3" s="16"/>
    </row>
    <row r="4" spans="1:21" ht="15.75" thickBot="1" x14ac:dyDescent="0.3">
      <c r="A4" s="3"/>
      <c r="B4" s="30"/>
      <c r="C4" s="30"/>
      <c r="D4" s="17"/>
      <c r="F4" s="31"/>
      <c r="G4" s="20"/>
      <c r="H4" s="20"/>
      <c r="I4" s="15"/>
      <c r="J4" s="31"/>
      <c r="K4" s="32"/>
      <c r="M4" s="20"/>
      <c r="N4" s="20"/>
      <c r="O4" s="20"/>
      <c r="P4" s="20"/>
      <c r="Q4" s="32"/>
      <c r="R4" s="27"/>
      <c r="S4" s="33"/>
      <c r="T4" s="34"/>
      <c r="U4" s="16"/>
    </row>
    <row r="5" spans="1:21" ht="27" thickBot="1" x14ac:dyDescent="0.3">
      <c r="A5" s="4" t="s">
        <v>3</v>
      </c>
      <c r="B5" s="21" t="s">
        <v>27</v>
      </c>
      <c r="C5" s="21" t="s">
        <v>28</v>
      </c>
      <c r="D5" s="17"/>
      <c r="F5" s="31"/>
      <c r="G5" s="20"/>
      <c r="H5" s="20"/>
      <c r="I5" s="15"/>
      <c r="J5" s="31"/>
      <c r="K5" s="32"/>
      <c r="M5" s="20"/>
      <c r="N5" s="20"/>
      <c r="O5" s="20"/>
      <c r="P5" s="20"/>
      <c r="Q5" s="26" t="e">
        <f>Q3*(1+#REF!)</f>
        <v>#REF!</v>
      </c>
      <c r="R5" s="27"/>
      <c r="S5" s="35"/>
      <c r="T5" s="34"/>
      <c r="U5" s="16"/>
    </row>
    <row r="6" spans="1:21" ht="15.75" thickBot="1" x14ac:dyDescent="0.3">
      <c r="A6" s="7">
        <v>8571</v>
      </c>
      <c r="B6" s="36" t="s">
        <v>29</v>
      </c>
      <c r="C6" s="103">
        <v>30.36</v>
      </c>
      <c r="D6" s="17"/>
      <c r="F6" s="31"/>
      <c r="G6" s="20"/>
      <c r="H6" s="20"/>
      <c r="I6" s="15"/>
      <c r="J6" s="31"/>
      <c r="K6" s="32"/>
      <c r="M6" s="20"/>
      <c r="N6" s="20"/>
      <c r="O6" s="20"/>
      <c r="P6" s="20"/>
      <c r="Q6" s="32"/>
      <c r="R6" s="27"/>
      <c r="T6" s="34"/>
      <c r="U6" s="16"/>
    </row>
    <row r="7" spans="1:21" ht="15.75" thickBot="1" x14ac:dyDescent="0.3">
      <c r="A7" s="5">
        <v>8300</v>
      </c>
      <c r="B7" s="36" t="s">
        <v>30</v>
      </c>
      <c r="C7" s="37">
        <v>13.63</v>
      </c>
      <c r="D7" s="17"/>
      <c r="F7" s="31"/>
      <c r="G7" s="20"/>
      <c r="H7" s="20"/>
      <c r="I7" s="15"/>
      <c r="J7" s="31"/>
      <c r="K7" s="32"/>
      <c r="M7" s="20"/>
      <c r="N7" s="20"/>
      <c r="O7" s="20"/>
      <c r="P7" s="20"/>
      <c r="Q7" s="80"/>
      <c r="R7" s="27"/>
      <c r="S7" s="33"/>
      <c r="T7" s="34"/>
      <c r="U7" s="16"/>
    </row>
    <row r="8" spans="1:21" x14ac:dyDescent="0.25">
      <c r="A8" s="6">
        <v>8301</v>
      </c>
      <c r="B8" s="38" t="s">
        <v>31</v>
      </c>
      <c r="C8" s="39">
        <v>18.66</v>
      </c>
      <c r="D8" s="17"/>
      <c r="F8" s="31"/>
      <c r="G8" s="20"/>
      <c r="H8" s="20"/>
      <c r="I8" s="15"/>
      <c r="J8" s="31"/>
      <c r="K8" s="32"/>
      <c r="M8" s="20"/>
      <c r="N8" s="20"/>
      <c r="O8" s="20"/>
      <c r="P8" s="20"/>
      <c r="R8" s="27"/>
      <c r="S8" s="33"/>
      <c r="T8" s="34"/>
      <c r="U8" s="16"/>
    </row>
    <row r="9" spans="1:21" x14ac:dyDescent="0.25">
      <c r="A9" s="5">
        <v>8302</v>
      </c>
      <c r="B9" s="36" t="s">
        <v>32</v>
      </c>
      <c r="C9" s="37">
        <v>26.03</v>
      </c>
      <c r="D9" s="17"/>
      <c r="F9" s="31"/>
      <c r="G9" s="20"/>
      <c r="H9" s="20"/>
      <c r="I9" s="15"/>
      <c r="J9" s="31"/>
      <c r="K9" s="32"/>
      <c r="M9" s="20"/>
      <c r="N9" s="20"/>
      <c r="O9" s="20"/>
      <c r="P9" s="20"/>
      <c r="Q9" s="32"/>
      <c r="R9" s="27"/>
      <c r="S9" s="33"/>
      <c r="T9" s="34"/>
      <c r="U9" s="16"/>
    </row>
    <row r="10" spans="1:21" x14ac:dyDescent="0.25">
      <c r="A10" s="7">
        <v>8303</v>
      </c>
      <c r="B10" s="36" t="s">
        <v>33</v>
      </c>
      <c r="C10" s="37">
        <v>57.41</v>
      </c>
      <c r="D10" s="17"/>
      <c r="F10" s="31"/>
      <c r="G10" s="20"/>
      <c r="H10" s="20"/>
      <c r="I10" s="15"/>
      <c r="J10" s="31"/>
      <c r="K10" s="32"/>
      <c r="M10" s="20"/>
      <c r="N10" s="20"/>
      <c r="O10" s="20"/>
      <c r="P10" s="20"/>
      <c r="Q10" s="32"/>
      <c r="R10" s="27"/>
      <c r="S10" s="33"/>
      <c r="T10" s="34"/>
      <c r="U10" s="16"/>
    </row>
    <row r="11" spans="1:21" x14ac:dyDescent="0.25">
      <c r="A11" s="8"/>
      <c r="B11" s="11"/>
      <c r="C11" s="11"/>
      <c r="D11" s="11"/>
      <c r="E11" s="11"/>
      <c r="F11" s="11"/>
      <c r="G11" s="11"/>
      <c r="H11" s="11"/>
      <c r="I11" s="11"/>
      <c r="J11" s="11"/>
      <c r="K11" s="11"/>
      <c r="L11" s="11"/>
      <c r="M11" s="11"/>
      <c r="N11" s="11"/>
      <c r="O11" s="11"/>
      <c r="P11" s="11"/>
      <c r="Q11" s="11"/>
      <c r="R11" s="11"/>
      <c r="S11" s="11"/>
      <c r="T11" s="11"/>
      <c r="U11" s="42"/>
    </row>
    <row r="12" spans="1:21" x14ac:dyDescent="0.25">
      <c r="A12" s="7"/>
      <c r="B12" s="55"/>
      <c r="C12" s="55"/>
      <c r="U12" s="16"/>
    </row>
    <row r="13" spans="1:21" ht="15.75" thickBot="1" x14ac:dyDescent="0.3">
      <c r="A13" s="7"/>
      <c r="B13" s="55"/>
      <c r="C13" s="55"/>
      <c r="U13" s="16"/>
    </row>
    <row r="14" spans="1:21" ht="15.75" thickBot="1" x14ac:dyDescent="0.3">
      <c r="A14" s="7"/>
      <c r="G14" s="43" t="s">
        <v>34</v>
      </c>
      <c r="H14" s="92">
        <v>10</v>
      </c>
      <c r="U14" s="16"/>
    </row>
    <row r="15" spans="1:21" ht="15.75" thickBot="1" x14ac:dyDescent="0.3">
      <c r="A15" s="110" t="s">
        <v>55</v>
      </c>
      <c r="B15" s="106"/>
      <c r="C15" s="106"/>
      <c r="D15" s="107"/>
      <c r="G15" s="50" t="s">
        <v>38</v>
      </c>
      <c r="H15" s="94">
        <v>10</v>
      </c>
      <c r="J15" s="69"/>
      <c r="K15" s="69"/>
      <c r="L15" s="69"/>
      <c r="U15" s="16"/>
    </row>
    <row r="16" spans="1:21" ht="15.75" thickBot="1" x14ac:dyDescent="0.3">
      <c r="A16" s="9"/>
      <c r="B16" s="45"/>
      <c r="C16" s="46" t="s">
        <v>35</v>
      </c>
      <c r="D16" s="70" t="s">
        <v>36</v>
      </c>
      <c r="U16" s="16"/>
    </row>
    <row r="17" spans="1:21" ht="15.75" thickBot="1" x14ac:dyDescent="0.3">
      <c r="A17" s="9" t="s">
        <v>5</v>
      </c>
      <c r="B17" s="45" t="s">
        <v>39</v>
      </c>
      <c r="C17" s="84">
        <v>30</v>
      </c>
      <c r="D17" s="48"/>
      <c r="G17" s="51" t="s">
        <v>43</v>
      </c>
      <c r="H17" s="52">
        <f>SUM(C22:D22)</f>
        <v>6.166666666666667</v>
      </c>
      <c r="U17" s="16"/>
    </row>
    <row r="18" spans="1:21" x14ac:dyDescent="0.25">
      <c r="A18" s="9" t="s">
        <v>6</v>
      </c>
      <c r="B18" s="45" t="s">
        <v>41</v>
      </c>
      <c r="C18" s="84">
        <v>10</v>
      </c>
      <c r="D18" s="84">
        <v>10</v>
      </c>
      <c r="G18" s="53" t="s">
        <v>45</v>
      </c>
      <c r="H18" s="54">
        <f>C22/H17</f>
        <v>0.1081081081081081</v>
      </c>
      <c r="U18" s="16"/>
    </row>
    <row r="19" spans="1:21" ht="15.75" thickBot="1" x14ac:dyDescent="0.3">
      <c r="A19" s="9" t="s">
        <v>7</v>
      </c>
      <c r="B19" s="45" t="s">
        <v>51</v>
      </c>
      <c r="C19" s="48"/>
      <c r="D19" s="84">
        <v>100</v>
      </c>
      <c r="G19" s="60" t="s">
        <v>47</v>
      </c>
      <c r="H19" s="61">
        <f>D22/H17</f>
        <v>0.89189189189189189</v>
      </c>
      <c r="U19" s="16"/>
    </row>
    <row r="20" spans="1:21" x14ac:dyDescent="0.25">
      <c r="A20" s="9" t="s">
        <v>8</v>
      </c>
      <c r="B20" s="45" t="s">
        <v>52</v>
      </c>
      <c r="C20" s="48"/>
      <c r="D20" s="85">
        <v>120</v>
      </c>
      <c r="H20" s="71"/>
      <c r="L20" s="72"/>
      <c r="U20" s="16"/>
    </row>
    <row r="21" spans="1:21" ht="15.75" thickBot="1" x14ac:dyDescent="0.3">
      <c r="A21" s="9" t="s">
        <v>9</v>
      </c>
      <c r="B21" s="45" t="s">
        <v>53</v>
      </c>
      <c r="C21" s="48"/>
      <c r="D21" s="85">
        <v>100</v>
      </c>
      <c r="E21" s="69"/>
      <c r="L21" s="72"/>
      <c r="M21" s="69"/>
      <c r="U21" s="16"/>
    </row>
    <row r="22" spans="1:21" ht="15.75" thickBot="1" x14ac:dyDescent="0.3">
      <c r="A22" s="12" t="s">
        <v>12</v>
      </c>
      <c r="B22" s="73"/>
      <c r="C22" s="62">
        <f>SUM(C17:C21)/60</f>
        <v>0.66666666666666663</v>
      </c>
      <c r="D22" s="64">
        <f>SUM(D18:D21)/60</f>
        <v>5.5</v>
      </c>
      <c r="G22" s="68" t="s">
        <v>16</v>
      </c>
      <c r="H22" s="52">
        <f>(H18*H14)+(H19*H15)</f>
        <v>10</v>
      </c>
      <c r="U22" s="16"/>
    </row>
    <row r="23" spans="1:21" x14ac:dyDescent="0.25">
      <c r="U23" s="16"/>
    </row>
    <row r="24" spans="1:21" x14ac:dyDescent="0.25">
      <c r="U24" s="16"/>
    </row>
    <row r="25" spans="1:21" x14ac:dyDescent="0.25">
      <c r="U25" s="16"/>
    </row>
    <row r="26" spans="1:21" x14ac:dyDescent="0.25">
      <c r="U26" s="16"/>
    </row>
    <row r="27" spans="1:21" x14ac:dyDescent="0.25">
      <c r="U27" s="16"/>
    </row>
    <row r="28" spans="1:21" x14ac:dyDescent="0.25">
      <c r="U28" s="16"/>
    </row>
    <row r="29" spans="1:21" x14ac:dyDescent="0.25">
      <c r="U29" s="16"/>
    </row>
    <row r="30" spans="1:21" x14ac:dyDescent="0.25">
      <c r="U30" s="16"/>
    </row>
    <row r="31" spans="1:21" x14ac:dyDescent="0.25">
      <c r="U31" s="16"/>
    </row>
    <row r="32" spans="1:21" x14ac:dyDescent="0.25">
      <c r="U32" s="16"/>
    </row>
    <row r="33" spans="1:21" x14ac:dyDescent="0.25">
      <c r="U33" s="16"/>
    </row>
    <row r="34" spans="1:21" x14ac:dyDescent="0.25">
      <c r="U34" s="16"/>
    </row>
    <row r="35" spans="1:21" x14ac:dyDescent="0.25">
      <c r="U35" s="16"/>
    </row>
    <row r="36" spans="1:21" x14ac:dyDescent="0.25">
      <c r="U36" s="16"/>
    </row>
    <row r="37" spans="1:21" x14ac:dyDescent="0.25">
      <c r="U37" s="16"/>
    </row>
    <row r="38" spans="1:21" x14ac:dyDescent="0.25">
      <c r="U38" s="16"/>
    </row>
    <row r="39" spans="1:21" x14ac:dyDescent="0.25">
      <c r="U39" s="16"/>
    </row>
    <row r="40" spans="1:21" x14ac:dyDescent="0.25">
      <c r="A40" s="11"/>
      <c r="B40" s="11"/>
      <c r="C40" s="11"/>
      <c r="D40" s="11"/>
      <c r="E40" s="11"/>
      <c r="F40" s="11"/>
      <c r="G40" s="11"/>
      <c r="H40" s="11"/>
      <c r="I40" s="11"/>
      <c r="J40" s="11"/>
      <c r="K40" s="11"/>
      <c r="L40" s="11"/>
      <c r="M40" s="11"/>
      <c r="N40" s="11"/>
      <c r="O40" s="11"/>
      <c r="P40" s="11"/>
      <c r="Q40" s="11"/>
      <c r="R40" s="11"/>
      <c r="S40" s="11"/>
      <c r="T40" s="11"/>
      <c r="U40" s="42"/>
    </row>
  </sheetData>
  <protectedRanges>
    <protectedRange sqref="A2:C10" name="Range1_1"/>
    <protectedRange sqref="L2:M3" name="Range2_1"/>
    <protectedRange sqref="G2:G3" name="Range3_1"/>
    <protectedRange sqref="E2:E3" name="Range4_1"/>
    <protectedRange sqref="S2:S3" name="Range5_1"/>
    <protectedRange algorithmName="SHA-512" hashValue="0q551hw2qTNMmFZZ88jLnepycOuDW/AN6wNdiSn0NljtykZttQub//AWRDoNXGzjiru0V05hvNBlp7ySDWF/xQ==" saltValue="Pd8zj7kxyPynvxgDDznReg==" spinCount="100000" sqref="A7:C8" name="Range6_1"/>
  </protectedRanges>
  <mergeCells count="1">
    <mergeCell ref="A15:D15"/>
  </mergeCells>
  <dataValidations count="1">
    <dataValidation type="list" allowBlank="1" showInputMessage="1" showErrorMessage="1" sqref="J3:J10" xr:uid="{00E17595-346A-4752-AC87-19E6058C3372}">
      <formula1>$C$6:$C$10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Calculator with Equip</vt:lpstr>
      <vt:lpstr>Cost Calculator with No Equip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Jensen French</dc:creator>
  <cp:lastModifiedBy>Lexi Howell</cp:lastModifiedBy>
  <dcterms:created xsi:type="dcterms:W3CDTF">2025-11-12T21:05:11Z</dcterms:created>
  <dcterms:modified xsi:type="dcterms:W3CDTF">2025-11-12T22:53:12Z</dcterms:modified>
</cp:coreProperties>
</file>